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IWPC\Funding Strategies &amp; Ad Hoc\"/>
    </mc:Choice>
  </mc:AlternateContent>
  <xr:revisionPtr revIDLastSave="0" documentId="8_{74FD4DE7-2CA9-47ED-8D96-97CD33DF4ADD}" xr6:coauthVersionLast="47" xr6:coauthVersionMax="47" xr10:uidLastSave="{00000000-0000-0000-0000-000000000000}"/>
  <bookViews>
    <workbookView xWindow="-120" yWindow="-120" windowWidth="29040" windowHeight="15840" firstSheet="2" activeTab="2" xr2:uid="{8AE1C682-DE49-4AAF-8640-8351C0CA0203}"/>
  </bookViews>
  <sheets>
    <sheet name="Instructions" sheetId="10" r:id="rId1"/>
    <sheet name="Lists" sheetId="9" state="hidden" r:id="rId2"/>
    <sheet name="Data Entry Tab" sheetId="4" r:id="rId3"/>
    <sheet name="Report Setup Tab" sheetId="5" r:id="rId4"/>
    <sheet name="Summary Report" sheetId="6" r:id="rId5"/>
    <sheet name="Ops Report" sheetId="7" r:id="rId6"/>
    <sheet name="Project Report" sheetId="8" r:id="rId7"/>
    <sheet name="Updated IWPC 26-27 Total" sheetId="1" state="hidden" r:id="rId8"/>
    <sheet name="Updated IWPC 26-27 Ops" sheetId="2" state="hidden" r:id="rId9"/>
    <sheet name="Updated IWPC 26-27 Projects" sheetId="3" state="hidden" r:id="rId10"/>
  </sheets>
  <definedNames>
    <definedName name="Basic_Operations">Basic_Operations_Line_Item[Basic Operations Line Items]</definedName>
    <definedName name="Lake_Mendocino_Increased_Storage_Capacity">Table9[Lake Mendocino Increased Storage Capacity Line Items]</definedName>
    <definedName name="New_Eel_Russian_Facility">Table8[New Eel Russian Facility Line Items]</definedName>
    <definedName name="Ops">"Lists!$O$2:$O$3"</definedName>
    <definedName name="Ops_Project">OpsProject[Ops/Project]</definedName>
    <definedName name="Potter_Valley_Storage">Table7[Potter Valley Storage Line Items]</definedName>
    <definedName name="_xlnm.Print_Area" localSheetId="5">'Ops Report'!$A$1:$F$26</definedName>
    <definedName name="_xlnm.Print_Area" localSheetId="6">'Project Report'!$A$1:$F$26</definedName>
    <definedName name="_xlnm.Print_Area" localSheetId="4">'Summary Report'!$A$1:$F$19</definedName>
    <definedName name="_xlnm.Print_Area" localSheetId="8">'Updated IWPC 26-27 Ops'!$B$2:$I$27</definedName>
    <definedName name="_xlnm.Print_Area" localSheetId="9">'Updated IWPC 26-27 Projects'!$B$1:$K$32</definedName>
    <definedName name="_xlnm.Print_Area" localSheetId="7">'Updated IWPC 26-27 Total'!$B$2:$I$26</definedName>
    <definedName name="Project">"Lists!$Q$2:$Q$4"</definedName>
    <definedName name="Projects_Categories">ProjectsCategories[Projects/Categories]</definedName>
    <definedName name="Staff_Consultants">StaffConsultants[STAFF/CONSULTANTS Line Items]</definedName>
    <definedName name="wrn.Table._.Set." hidden="1">{"Table 2",#N/A,FALSE,"SJAFCA Op Budget";"Table 3",#N/A,FALSE,"Summary";"Table 4",#N/A,FALSE,"Summary";"Table 5",#N/A,FALSE,"Start Up";"Table 6",#N/A,FALSE,"UFRR Study Credit"}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4" l="1"/>
  <c r="I15" i="4"/>
  <c r="I6" i="4"/>
  <c r="D2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6" i="4"/>
  <c r="I14" i="4"/>
  <c r="I13" i="4"/>
  <c r="I12" i="4"/>
  <c r="I11" i="4"/>
  <c r="I10" i="4"/>
  <c r="I9" i="4"/>
  <c r="I8" i="4"/>
  <c r="I7" i="4"/>
  <c r="F3" i="4" a="1"/>
  <c r="F3" i="4" s="1"/>
  <c r="D3" i="4" a="1"/>
  <c r="D3" i="4" s="1"/>
  <c r="I22" i="4"/>
  <c r="I18" i="4"/>
  <c r="I20" i="4"/>
  <c r="I21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B2" i="4"/>
  <c r="I16" i="4" l="1"/>
  <c r="I17" i="4"/>
  <c r="B3" i="4" l="1"/>
  <c r="D21" i="6"/>
  <c r="D15" i="6"/>
  <c r="D14" i="6"/>
  <c r="D13" i="6"/>
  <c r="D9" i="6"/>
  <c r="D8" i="6"/>
  <c r="B6" i="6"/>
  <c r="A2" i="6"/>
  <c r="D16" i="6" l="1"/>
  <c r="D10" i="6"/>
  <c r="D24" i="8"/>
  <c r="D18" i="8"/>
  <c r="D12" i="8"/>
  <c r="D25" i="8" s="1"/>
  <c r="F8" i="8"/>
  <c r="B6" i="8"/>
  <c r="C17" i="8" l="1"/>
  <c r="F17" i="8" s="1"/>
  <c r="C16" i="8"/>
  <c r="C15" i="8"/>
  <c r="B22" i="8"/>
  <c r="B17" i="8"/>
  <c r="B15" i="8"/>
  <c r="C8" i="8"/>
  <c r="B8" i="8"/>
  <c r="B21" i="8"/>
  <c r="B16" i="8"/>
  <c r="C11" i="8"/>
  <c r="F11" i="8" s="1"/>
  <c r="B11" i="8"/>
  <c r="B23" i="8"/>
  <c r="C22" i="8"/>
  <c r="E22" i="8" s="1"/>
  <c r="C21" i="8"/>
  <c r="F21" i="8" s="1"/>
  <c r="C23" i="8"/>
  <c r="F23" i="8" s="1"/>
  <c r="A2" i="8"/>
  <c r="D18" i="6"/>
  <c r="D22" i="6"/>
  <c r="B20" i="8"/>
  <c r="C20" i="8"/>
  <c r="B14" i="8"/>
  <c r="C9" i="8"/>
  <c r="B10" i="8"/>
  <c r="C10" i="8"/>
  <c r="C14" i="8"/>
  <c r="E14" i="8" s="1"/>
  <c r="B9" i="8"/>
  <c r="B6" i="7"/>
  <c r="D24" i="7"/>
  <c r="D13" i="7"/>
  <c r="D12" i="7"/>
  <c r="D10" i="7"/>
  <c r="D8" i="7"/>
  <c r="C12" i="7" l="1"/>
  <c r="F12" i="7" s="1"/>
  <c r="C21" i="7"/>
  <c r="E21" i="8"/>
  <c r="E11" i="8"/>
  <c r="F14" i="8"/>
  <c r="C12" i="8"/>
  <c r="E23" i="8"/>
  <c r="B12" i="8"/>
  <c r="B13" i="6" s="1"/>
  <c r="F16" i="8"/>
  <c r="E16" i="8"/>
  <c r="F15" i="8"/>
  <c r="E15" i="8"/>
  <c r="C24" i="8"/>
  <c r="F22" i="8"/>
  <c r="F10" i="8"/>
  <c r="E10" i="8"/>
  <c r="E9" i="8"/>
  <c r="F9" i="8"/>
  <c r="E8" i="8"/>
  <c r="C18" i="8"/>
  <c r="C14" i="6" s="1"/>
  <c r="B18" i="8"/>
  <c r="B14" i="6" s="1"/>
  <c r="E20" i="8"/>
  <c r="F20" i="8"/>
  <c r="E17" i="8"/>
  <c r="B24" i="8"/>
  <c r="B15" i="6" s="1"/>
  <c r="B19" i="7"/>
  <c r="B20" i="7"/>
  <c r="C9" i="7"/>
  <c r="B10" i="7"/>
  <c r="B12" i="7"/>
  <c r="C18" i="7"/>
  <c r="C8" i="7"/>
  <c r="E8" i="7" s="1"/>
  <c r="B21" i="7"/>
  <c r="B17" i="7"/>
  <c r="A2" i="7"/>
  <c r="C19" i="7"/>
  <c r="C20" i="7"/>
  <c r="C10" i="7"/>
  <c r="F10" i="7" s="1"/>
  <c r="C11" i="7"/>
  <c r="B13" i="7"/>
  <c r="B9" i="7"/>
  <c r="B11" i="7"/>
  <c r="C17" i="7"/>
  <c r="C22" i="7"/>
  <c r="B18" i="7"/>
  <c r="C13" i="7"/>
  <c r="B14" i="7"/>
  <c r="B23" i="7"/>
  <c r="C14" i="7"/>
  <c r="C23" i="7"/>
  <c r="B22" i="7"/>
  <c r="B8" i="7"/>
  <c r="D15" i="7"/>
  <c r="E12" i="7" l="1"/>
  <c r="B16" i="6"/>
  <c r="E24" i="8"/>
  <c r="C15" i="6"/>
  <c r="F14" i="6"/>
  <c r="E14" i="6"/>
  <c r="E12" i="8"/>
  <c r="C13" i="6"/>
  <c r="F24" i="8"/>
  <c r="F12" i="8"/>
  <c r="B25" i="8"/>
  <c r="B27" i="8" s="1"/>
  <c r="E18" i="8"/>
  <c r="F18" i="8"/>
  <c r="E10" i="7"/>
  <c r="C25" i="8"/>
  <c r="E21" i="7"/>
  <c r="F21" i="7"/>
  <c r="F17" i="7"/>
  <c r="E17" i="7"/>
  <c r="B15" i="7"/>
  <c r="B8" i="6" s="1"/>
  <c r="F11" i="7"/>
  <c r="E11" i="7"/>
  <c r="E23" i="7"/>
  <c r="F23" i="7"/>
  <c r="E20" i="7"/>
  <c r="F20" i="7"/>
  <c r="F14" i="7"/>
  <c r="E14" i="7"/>
  <c r="E19" i="7"/>
  <c r="F19" i="7"/>
  <c r="F22" i="7"/>
  <c r="E22" i="7"/>
  <c r="D25" i="7"/>
  <c r="C24" i="7"/>
  <c r="C9" i="6" s="1"/>
  <c r="F9" i="7"/>
  <c r="E9" i="7"/>
  <c r="B24" i="7"/>
  <c r="B9" i="6" s="1"/>
  <c r="F18" i="7"/>
  <c r="E18" i="7"/>
  <c r="C15" i="7"/>
  <c r="F13" i="7"/>
  <c r="E13" i="7"/>
  <c r="F8" i="7"/>
  <c r="G16" i="1"/>
  <c r="B10" i="6" l="1"/>
  <c r="B18" i="6" s="1"/>
  <c r="E15" i="7"/>
  <c r="C8" i="6"/>
  <c r="E9" i="6"/>
  <c r="F9" i="6"/>
  <c r="B22" i="6"/>
  <c r="E15" i="6"/>
  <c r="F15" i="6"/>
  <c r="C16" i="6"/>
  <c r="F13" i="6"/>
  <c r="E13" i="6"/>
  <c r="F25" i="8"/>
  <c r="C27" i="8"/>
  <c r="E25" i="8"/>
  <c r="B25" i="7"/>
  <c r="B27" i="7" s="1"/>
  <c r="E24" i="7"/>
  <c r="F24" i="7"/>
  <c r="C25" i="7"/>
  <c r="C27" i="7" s="1"/>
  <c r="F15" i="7"/>
  <c r="H32" i="3"/>
  <c r="G32" i="3"/>
  <c r="H29" i="3"/>
  <c r="G29" i="3"/>
  <c r="F14" i="1" s="1"/>
  <c r="F29" i="3"/>
  <c r="F32" i="3" s="1"/>
  <c r="D29" i="3"/>
  <c r="C28" i="3"/>
  <c r="C27" i="3"/>
  <c r="C26" i="3"/>
  <c r="C25" i="3"/>
  <c r="C29" i="3" s="1"/>
  <c r="I21" i="3"/>
  <c r="H21" i="3"/>
  <c r="G21" i="3"/>
  <c r="F21" i="3"/>
  <c r="C20" i="3"/>
  <c r="D19" i="3"/>
  <c r="D21" i="3" s="1"/>
  <c r="C13" i="1" s="1"/>
  <c r="C18" i="3"/>
  <c r="C21" i="3" s="1"/>
  <c r="C17" i="3"/>
  <c r="G14" i="3"/>
  <c r="F14" i="3"/>
  <c r="I14" i="3" s="1"/>
  <c r="D14" i="3"/>
  <c r="C12" i="1" s="1"/>
  <c r="C14" i="3"/>
  <c r="C13" i="3"/>
  <c r="C12" i="3"/>
  <c r="C11" i="3"/>
  <c r="C10" i="3"/>
  <c r="F25" i="2"/>
  <c r="F9" i="1" s="1"/>
  <c r="E25" i="2"/>
  <c r="E9" i="1" s="1"/>
  <c r="G9" i="1" s="1"/>
  <c r="C25" i="2"/>
  <c r="C9" i="1" s="1"/>
  <c r="F15" i="2"/>
  <c r="F8" i="1" s="1"/>
  <c r="C13" i="2"/>
  <c r="E13" i="2" s="1"/>
  <c r="C12" i="2"/>
  <c r="E12" i="2" s="1"/>
  <c r="C10" i="2"/>
  <c r="E10" i="2" s="1"/>
  <c r="C8" i="2"/>
  <c r="C15" i="2" s="1"/>
  <c r="E25" i="1"/>
  <c r="B14" i="1"/>
  <c r="E13" i="1" a="1"/>
  <c r="E13" i="1" s="1"/>
  <c r="G13" i="1" s="1"/>
  <c r="B13" i="1"/>
  <c r="F12" i="1"/>
  <c r="E12" i="1"/>
  <c r="G12" i="1" s="1"/>
  <c r="B12" i="1"/>
  <c r="B21" i="6" l="1"/>
  <c r="C10" i="6"/>
  <c r="C18" i="6" s="1"/>
  <c r="E8" i="6"/>
  <c r="F8" i="6"/>
  <c r="C22" i="6"/>
  <c r="F16" i="6"/>
  <c r="E16" i="6"/>
  <c r="E25" i="7"/>
  <c r="F25" i="7"/>
  <c r="C27" i="2"/>
  <c r="C8" i="1"/>
  <c r="C16" i="1" s="1"/>
  <c r="D32" i="3"/>
  <c r="C32" i="3"/>
  <c r="F16" i="1"/>
  <c r="E8" i="2"/>
  <c r="E15" i="2" s="1"/>
  <c r="G25" i="2"/>
  <c r="F27" i="2"/>
  <c r="C14" i="1"/>
  <c r="E14" i="1"/>
  <c r="G14" i="1" s="1"/>
  <c r="I29" i="3"/>
  <c r="I32" i="3" s="1"/>
  <c r="C21" i="6" l="1"/>
  <c r="F10" i="6"/>
  <c r="E10" i="6"/>
  <c r="F18" i="6"/>
  <c r="E18" i="6"/>
  <c r="E27" i="2"/>
  <c r="G27" i="2" s="1"/>
  <c r="E8" i="1"/>
  <c r="G15" i="2"/>
  <c r="G8" i="1" l="1"/>
  <c r="E1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<sst xmlns="http://schemas.openxmlformats.org/spreadsheetml/2006/main" count="376" uniqueCount="157">
  <si>
    <t>IWPC BUDGET TRACKING WORKBOOK</t>
  </si>
  <si>
    <t>Instructions &amp; Quick Start Guide</t>
  </si>
  <si>
    <t>📋 HOW TO USE THIS WORKBOOK</t>
  </si>
  <si>
    <t>STEP 1: Review Setup</t>
  </si>
  <si>
    <t>• Go to 'Report Setup Tab' to verify the fiscal year dates are correct</t>
  </si>
  <si>
    <t>• The fiscal year dates control which transactions appear in reports</t>
  </si>
  <si>
    <t>STEP 2: Enter Transactions</t>
  </si>
  <si>
    <t>• Go to 'Data Entry Tab' to log all vendor expenses</t>
  </si>
  <si>
    <t>• Fill in ALL required fields: Date, Amount, Ops/Project, Category, Budget Line Item</t>
  </si>
  <si>
    <t>• Use the dropdown menus - don't type values manually</t>
  </si>
  <si>
    <t>• The Status column will show ✓ Complete when all required fields are filled</t>
  </si>
  <si>
    <t>• Rows highlighted in RED are missing required information</t>
  </si>
  <si>
    <t>• Amounts highlighted in YELLOW are over $15,000 (double-check these)</t>
  </si>
  <si>
    <t>STEP 3: View Reports</t>
  </si>
  <si>
    <t>• 'Summary Report' - High-level budget vs actual by category</t>
  </si>
  <si>
    <t>• 'Ops Report' - Detailed operations expenses by line item</t>
  </si>
  <si>
    <t>• 'Project Report' - Detailed project expenses by line item</t>
  </si>
  <si>
    <t>• Reports update automatically as you enter data</t>
  </si>
  <si>
    <t>⚠️ IMPORTANT NOTES</t>
  </si>
  <si>
    <t>• Do NOT edit the report sheets - they contain formulas that pull from your data</t>
  </si>
  <si>
    <t>• Do NOT delete or move columns in the Data Entry Tab</t>
  </si>
  <si>
    <t>• Negative amounts are allowed (for vendor credits/refunds)</t>
  </si>
  <si>
    <t>💡 TIPS FOR DATA ENTRY</t>
  </si>
  <si>
    <t>• Enter transactions in date order when possible</t>
  </si>
  <si>
    <t>• Always select Category BEFORE selecting Budget Line Item</t>
  </si>
  <si>
    <t>• Use Description/Notes to add context for unusual transactions</t>
  </si>
  <si>
    <t>• Check the Summary stats at the top of Data Entry Tab to verify your entries</t>
  </si>
  <si>
    <t>🔄 TO START A NEW FISCAL YEAR</t>
  </si>
  <si>
    <t>• Go to 'Report Setup Tab'</t>
  </si>
  <si>
    <t>• Update the Fiscal Year label, Start Date, and End Date</t>
  </si>
  <si>
    <t>• Clear old transactions from Data Entry Tab (keep headers!)</t>
  </si>
  <si>
    <t>Ops/Project</t>
  </si>
  <si>
    <t>Projects/Categories</t>
  </si>
  <si>
    <t>STAFF/CONSULTANTS Line Items</t>
  </si>
  <si>
    <t>Basic Operations Line Items</t>
  </si>
  <si>
    <t>Potter Valley Storage Line Items</t>
  </si>
  <si>
    <t>New Eel Russian Facility Line Items</t>
  </si>
  <si>
    <t>Lake Mendocino Increased Storage Capacity Line Items</t>
  </si>
  <si>
    <t>Ops Categories</t>
  </si>
  <si>
    <t>Project Categories</t>
  </si>
  <si>
    <t>Ops</t>
  </si>
  <si>
    <t>Staff/Consultants</t>
  </si>
  <si>
    <t>Administration (60 hrs/mo x $35/hr)</t>
  </si>
  <si>
    <t>Insurance</t>
  </si>
  <si>
    <t>Project Management (Tom Johnson)</t>
  </si>
  <si>
    <t>Consultants (hired through ERPA/SCWA)</t>
  </si>
  <si>
    <t>Legal (Scott Shapiro)</t>
  </si>
  <si>
    <t>Potter Valley Storage</t>
  </si>
  <si>
    <t>Project</t>
  </si>
  <si>
    <t>Basic Operations</t>
  </si>
  <si>
    <t>Exec. Director (0.6 FTE; incl expenses)</t>
  </si>
  <si>
    <t>CA Special District Assoc. (CSDA) membership</t>
  </si>
  <si>
    <t>Legal/Strategy (Scott Shapiro)</t>
  </si>
  <si>
    <t>Project Management (LWA-Nagy / Tom Johnson)</t>
  </si>
  <si>
    <t>New Eel Russian Facility</t>
  </si>
  <si>
    <t>MCIWPC General Counsel (Scott Shapiro)</t>
  </si>
  <si>
    <t>Website</t>
  </si>
  <si>
    <t>PV Water Reliability Study by Jacobs
(Grant Management reimbursement to SCWA)</t>
  </si>
  <si>
    <t>USACE led General Investigation (feasibility study)</t>
  </si>
  <si>
    <t>Lake Mendocino Increased Storage Capacity</t>
  </si>
  <si>
    <t>ERPA General Counsel (Scott Shapiro)</t>
  </si>
  <si>
    <t>Post office fees</t>
  </si>
  <si>
    <t>Consultants for PV Storage Studies (TBD)</t>
  </si>
  <si>
    <t>Lobbying - State (grants, SWRCB, PUC)</t>
  </si>
  <si>
    <t>Lobbying - Federal (CVD, USBR, Permitting)</t>
  </si>
  <si>
    <t>Agency Engineer (Tom Johnson)</t>
  </si>
  <si>
    <t>Google Suite/Zoom</t>
  </si>
  <si>
    <t>Financial Planning (LWA)</t>
  </si>
  <si>
    <t>Office supplies</t>
  </si>
  <si>
    <t>Grant writing</t>
  </si>
  <si>
    <t>Misc./contingency</t>
  </si>
  <si>
    <t>VENDOR ACTIVITY LOG</t>
  </si>
  <si>
    <t>Total Entries:</t>
  </si>
  <si>
    <t>Total Amount:</t>
  </si>
  <si>
    <t>Last Entry Date:</t>
  </si>
  <si>
    <t>Ops Total:</t>
  </si>
  <si>
    <t>Project Total:</t>
  </si>
  <si>
    <t>Transaction Date</t>
  </si>
  <si>
    <t>Vendor/Payee</t>
  </si>
  <si>
    <t>Amount</t>
  </si>
  <si>
    <t>Category/Project</t>
  </si>
  <si>
    <t>Budget Line Item</t>
  </si>
  <si>
    <t>Description/Notes</t>
  </si>
  <si>
    <t>YTD Running Total</t>
  </si>
  <si>
    <t>Status</t>
  </si>
  <si>
    <t>Eric Nagy</t>
  </si>
  <si>
    <t>Scott Shapiro</t>
  </si>
  <si>
    <t>PG&amp;E</t>
  </si>
  <si>
    <t>Tom Johnson</t>
  </si>
  <si>
    <t>Candace Horsley</t>
  </si>
  <si>
    <t>Google/Zoom</t>
  </si>
  <si>
    <t>Seth Wurzel</t>
  </si>
  <si>
    <t>Enter Fiscal Year</t>
  </si>
  <si>
    <t>FY 2026-27</t>
  </si>
  <si>
    <t>Enter Month End Date</t>
  </si>
  <si>
    <t>Fiscal Year Start Date</t>
  </si>
  <si>
    <t>Fiscal Year End Date</t>
  </si>
  <si>
    <t>IWPC Expenses</t>
  </si>
  <si>
    <t>YTD Variance</t>
  </si>
  <si>
    <t>Budget Category</t>
  </si>
  <si>
    <t>Month Ended</t>
  </si>
  <si>
    <t>Year to Date</t>
  </si>
  <si>
    <t xml:space="preserve">FY 26-27 </t>
  </si>
  <si>
    <t>$ Under/(Over)</t>
  </si>
  <si>
    <t>% of Budget</t>
  </si>
  <si>
    <t>Total</t>
  </si>
  <si>
    <t>Budget</t>
  </si>
  <si>
    <t>Used</t>
  </si>
  <si>
    <t>Operations</t>
  </si>
  <si>
    <t>Staff / Consultants</t>
  </si>
  <si>
    <t>Operations Subtotal</t>
  </si>
  <si>
    <t>Projects / Studies</t>
  </si>
  <si>
    <t>New Eel Russian Facility (NERF)</t>
  </si>
  <si>
    <t>Projects Subtotal</t>
  </si>
  <si>
    <t>TOTALS</t>
  </si>
  <si>
    <t>Check Figures</t>
  </si>
  <si>
    <t>Operations ties to Ops Report</t>
  </si>
  <si>
    <t>Projects ties to Project Report</t>
  </si>
  <si>
    <t>STAFF/CONSULTANTS</t>
  </si>
  <si>
    <t>Subtotals</t>
  </si>
  <si>
    <t>BASIC OPERATIONS</t>
  </si>
  <si>
    <t>Check to Data Entry</t>
  </si>
  <si>
    <t>NEW EEL RUSSIAN FACILITY (NERF)</t>
  </si>
  <si>
    <t>LAKE MENDOCINO INCREASED STORAGE CAPACITY</t>
  </si>
  <si>
    <t>POTTER VALLEY STORAGE</t>
  </si>
  <si>
    <t>IWPC share? Seems to me should be total share</t>
  </si>
  <si>
    <r>
      <t xml:space="preserve">PROPOSED IWPC BUDGET 2026-27
</t>
    </r>
    <r>
      <rPr>
        <b/>
        <sz val="14"/>
        <color rgb="FF4472C4"/>
        <rFont val="Calibri (Body)"/>
      </rPr>
      <t>(for Commission Approval on 5/14/26)</t>
    </r>
  </si>
  <si>
    <t>IWPC REVENUES</t>
  </si>
  <si>
    <t>IWPC members</t>
  </si>
  <si>
    <t>CDFW grant</t>
  </si>
  <si>
    <t>Funding</t>
  </si>
  <si>
    <t>Contributions</t>
  </si>
  <si>
    <t>Totals</t>
  </si>
  <si>
    <t>Notes</t>
  </si>
  <si>
    <t>IWPC Member Contributions</t>
  </si>
  <si>
    <t>Potter Valley Irrigation District</t>
  </si>
  <si>
    <t>Redwood Valley Water District</t>
  </si>
  <si>
    <t>RV has $13.6k credit.</t>
  </si>
  <si>
    <t>Mendocino County</t>
  </si>
  <si>
    <t>Russian River Flood Control</t>
  </si>
  <si>
    <t>City of Ukiah</t>
  </si>
  <si>
    <t>Totals:</t>
  </si>
  <si>
    <r>
      <t xml:space="preserve">PROPOSED IWPC OPERATIONS BUDGET DETAIL 2026-27
</t>
    </r>
    <r>
      <rPr>
        <b/>
        <sz val="14"/>
        <color rgb="FF4472C4"/>
        <rFont val="Calibri (Body)"/>
      </rPr>
      <t>(for Commission Approval on 5/14/26)</t>
    </r>
  </si>
  <si>
    <t xml:space="preserve">Revenue  </t>
  </si>
  <si>
    <t>required for insurance</t>
  </si>
  <si>
    <t xml:space="preserve"> </t>
  </si>
  <si>
    <r>
      <t xml:space="preserve">PROPOSED IWPC PROJECT / STUDIES BUDGET  DETAIL 2026-27
</t>
    </r>
    <r>
      <rPr>
        <b/>
        <sz val="14"/>
        <color rgb="FF4472C4"/>
        <rFont val="Calibri (Body)"/>
      </rPr>
      <t>(for Commission Approval on 5/14/26)</t>
    </r>
  </si>
  <si>
    <t>COST SHARE</t>
  </si>
  <si>
    <t xml:space="preserve">Total Project / </t>
  </si>
  <si>
    <t>IWPC Share</t>
  </si>
  <si>
    <t>Federal</t>
  </si>
  <si>
    <t>Study Budget</t>
  </si>
  <si>
    <t>PROJECTS/STUDIES</t>
  </si>
  <si>
    <t>ERPA consultant costs covered by grant funding.</t>
  </si>
  <si>
    <t>Includes $400K Lytton Credit</t>
  </si>
  <si>
    <t>Potter Valley Storage (GW, tributaries, ponds, etc.)</t>
  </si>
  <si>
    <t>*Redwood Valley credit for $13.6k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</si>
</sst>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&quot;$&quot;* #,##0_);_(&quot;$&quot;* \(#,##0\);_(&quot;$&quot;* &quot;-&quot;??_);_(@_)"/>
    <numFmt numFmtId="167" formatCode="0.0%"/>
  </numFmts>
  <fonts count="50">
    <font>
      <sz val="11"/>
      <color theme="1"/>
      <name val="Segoe UI "/>
      <family val="2"/>
    </font>
    <font>
      <sz val="11"/>
      <color theme="1"/>
      <name val="Segoe UI "/>
      <family val="2"/>
    </font>
    <font>
      <sz val="11"/>
      <color rgb="FF3F3F76"/>
      <name val="Segoe UI "/>
      <family val="2"/>
    </font>
    <font>
      <b/>
      <sz val="11"/>
      <color theme="0"/>
      <name val="Segoe UI 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rgb="FF4472C4"/>
      <name val="Calibri (Body)"/>
    </font>
    <font>
      <b/>
      <sz val="14"/>
      <color rgb="FF4472C4"/>
      <name val="Calibri (Body)"/>
    </font>
    <font>
      <b/>
      <sz val="16"/>
      <color rgb="FF4472C4"/>
      <name val="Calibri (Body)"/>
    </font>
    <font>
      <b/>
      <sz val="12"/>
      <color rgb="FF4472C4"/>
      <name val="Calibri (Body)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b/>
      <sz val="20"/>
      <color rgb="FF002060"/>
      <name val="Segoe UI"/>
      <family val="2"/>
    </font>
    <font>
      <b/>
      <sz val="16"/>
      <color rgb="FF4472C4"/>
      <name val="Segoe UI"/>
      <family val="2"/>
    </font>
    <font>
      <sz val="12"/>
      <color theme="0"/>
      <name val="Segoe UI"/>
      <family val="2"/>
    </font>
    <font>
      <b/>
      <sz val="12"/>
      <color theme="0"/>
      <name val="Segoe UI"/>
      <family val="2"/>
    </font>
    <font>
      <b/>
      <sz val="12"/>
      <color rgb="FF000000"/>
      <name val="Segoe UI"/>
      <family val="2"/>
    </font>
    <font>
      <b/>
      <sz val="14"/>
      <color rgb="FF000000"/>
      <name val="Segoe UI"/>
      <family val="2"/>
    </font>
    <font>
      <b/>
      <sz val="12"/>
      <color theme="1"/>
      <name val="Segoe UI"/>
      <family val="2"/>
    </font>
    <font>
      <b/>
      <i/>
      <sz val="12"/>
      <color theme="1"/>
      <name val="Segoe UI"/>
      <family val="2"/>
    </font>
    <font>
      <b/>
      <sz val="13"/>
      <color theme="0"/>
      <name val="Segoe UI"/>
      <family val="2"/>
    </font>
    <font>
      <sz val="13"/>
      <color theme="1"/>
      <name val="Segoe UI"/>
      <family val="2"/>
    </font>
    <font>
      <b/>
      <sz val="20"/>
      <color rgb="FF002060"/>
      <name val="Segoe UI "/>
    </font>
    <font>
      <sz val="11"/>
      <color theme="1"/>
      <name val="Segoe UI "/>
    </font>
    <font>
      <b/>
      <sz val="12"/>
      <color rgb="FFFFFFFF"/>
      <name val="Segoe UI "/>
    </font>
    <font>
      <b/>
      <sz val="11"/>
      <color rgb="FF000000"/>
      <name val="Segoe UI "/>
    </font>
    <font>
      <sz val="12"/>
      <color rgb="FF000000"/>
      <name val="Segoe UI "/>
    </font>
    <font>
      <b/>
      <sz val="11"/>
      <color rgb="FFFFFFFF"/>
      <name val="Segoe UI "/>
    </font>
    <font>
      <b/>
      <sz val="11"/>
      <color theme="1"/>
      <name val="Segoe UI "/>
    </font>
    <font>
      <sz val="11"/>
      <color rgb="FFFF0000"/>
      <name val="Segoe UI "/>
    </font>
    <font>
      <b/>
      <sz val="12"/>
      <color theme="1"/>
      <name val="Segoe UI "/>
    </font>
    <font>
      <b/>
      <i/>
      <sz val="11"/>
      <color theme="1"/>
      <name val="Segoe UI "/>
    </font>
    <font>
      <i/>
      <sz val="11"/>
      <color theme="1"/>
      <name val="Segoe UI "/>
    </font>
    <font>
      <b/>
      <sz val="11"/>
      <color theme="1"/>
      <name val="Segoe UI "/>
      <family val="2"/>
    </font>
    <font>
      <b/>
      <sz val="14"/>
      <color theme="1"/>
      <name val="Segoe UI "/>
      <family val="2"/>
    </font>
    <font>
      <b/>
      <sz val="18"/>
      <color rgb="FF1F4E79"/>
      <name val="Segoe UI "/>
      <family val="2"/>
    </font>
    <font>
      <i/>
      <sz val="12"/>
      <color theme="1"/>
      <name val="Segoe UI "/>
      <family val="2"/>
    </font>
    <font>
      <b/>
      <sz val="11"/>
      <color rgb="FFC00000"/>
      <name val="Segoe UI 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DDEBF7"/>
        <bgColor rgb="FF000000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</cellStyleXfs>
  <cellXfs count="223">
    <xf numFmtId="0" fontId="0" fillId="0" borderId="0" xfId="0"/>
    <xf numFmtId="0" fontId="5" fillId="0" borderId="0" xfId="4" applyFont="1"/>
    <xf numFmtId="0" fontId="6" fillId="0" borderId="0" xfId="4" applyFont="1"/>
    <xf numFmtId="0" fontId="4" fillId="0" borderId="0" xfId="4"/>
    <xf numFmtId="49" fontId="6" fillId="0" borderId="0" xfId="4" applyNumberFormat="1" applyFont="1"/>
    <xf numFmtId="0" fontId="9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0" fontId="6" fillId="0" borderId="2" xfId="4" applyFont="1" applyBorder="1"/>
    <xf numFmtId="0" fontId="6" fillId="0" borderId="3" xfId="4" applyFont="1" applyBorder="1"/>
    <xf numFmtId="0" fontId="11" fillId="0" borderId="5" xfId="4" applyFont="1" applyBorder="1" applyAlignment="1">
      <alignment horizontal="center"/>
    </xf>
    <xf numFmtId="0" fontId="4" fillId="0" borderId="6" xfId="4" applyBorder="1"/>
    <xf numFmtId="49" fontId="6" fillId="0" borderId="2" xfId="4" applyNumberFormat="1" applyFont="1" applyBorder="1"/>
    <xf numFmtId="0" fontId="11" fillId="0" borderId="7" xfId="4" applyFont="1" applyBorder="1"/>
    <xf numFmtId="0" fontId="11" fillId="0" borderId="7" xfId="4" applyFont="1" applyBorder="1" applyAlignment="1">
      <alignment horizontal="center"/>
    </xf>
    <xf numFmtId="0" fontId="11" fillId="0" borderId="0" xfId="4" applyFont="1" applyAlignment="1">
      <alignment horizontal="center"/>
    </xf>
    <xf numFmtId="0" fontId="11" fillId="0" borderId="8" xfId="4" applyFont="1" applyBorder="1" applyAlignment="1">
      <alignment horizontal="center"/>
    </xf>
    <xf numFmtId="0" fontId="11" fillId="0" borderId="9" xfId="4" applyFont="1" applyBorder="1" applyAlignment="1">
      <alignment horizontal="center"/>
    </xf>
    <xf numFmtId="49" fontId="11" fillId="0" borderId="7" xfId="4" applyNumberFormat="1" applyFont="1" applyBorder="1" applyAlignment="1">
      <alignment horizontal="center"/>
    </xf>
    <xf numFmtId="0" fontId="6" fillId="0" borderId="10" xfId="4" applyFont="1" applyBorder="1"/>
    <xf numFmtId="0" fontId="6" fillId="0" borderId="11" xfId="4" applyFont="1" applyBorder="1"/>
    <xf numFmtId="0" fontId="11" fillId="0" borderId="12" xfId="4" applyFont="1" applyBorder="1" applyAlignment="1">
      <alignment horizontal="center"/>
    </xf>
    <xf numFmtId="0" fontId="4" fillId="0" borderId="13" xfId="4" applyBorder="1"/>
    <xf numFmtId="0" fontId="11" fillId="0" borderId="13" xfId="4" applyFont="1" applyBorder="1" applyAlignment="1">
      <alignment horizontal="center"/>
    </xf>
    <xf numFmtId="49" fontId="11" fillId="0" borderId="10" xfId="4" applyNumberFormat="1" applyFont="1" applyBorder="1" applyAlignment="1">
      <alignment horizontal="center"/>
    </xf>
    <xf numFmtId="0" fontId="11" fillId="0" borderId="0" xfId="4" applyFont="1" applyAlignment="1">
      <alignment vertical="center"/>
    </xf>
    <xf numFmtId="0" fontId="12" fillId="0" borderId="14" xfId="4" applyFont="1" applyBorder="1" applyAlignment="1">
      <alignment vertical="center"/>
    </xf>
    <xf numFmtId="0" fontId="11" fillId="0" borderId="14" xfId="4" applyFont="1" applyBorder="1" applyAlignment="1">
      <alignment vertical="center"/>
    </xf>
    <xf numFmtId="0" fontId="11" fillId="0" borderId="14" xfId="4" applyFont="1" applyBorder="1" applyAlignment="1">
      <alignment horizontal="right" vertical="center"/>
    </xf>
    <xf numFmtId="0" fontId="4" fillId="0" borderId="14" xfId="4" applyBorder="1" applyAlignment="1">
      <alignment vertical="center"/>
    </xf>
    <xf numFmtId="49" fontId="6" fillId="0" borderId="14" xfId="4" applyNumberFormat="1" applyFont="1" applyBorder="1" applyAlignment="1">
      <alignment vertical="center"/>
    </xf>
    <xf numFmtId="0" fontId="4" fillId="0" borderId="0" xfId="4" applyAlignment="1">
      <alignment vertical="center"/>
    </xf>
    <xf numFmtId="0" fontId="13" fillId="0" borderId="15" xfId="4" applyFont="1" applyBorder="1" applyAlignment="1">
      <alignment horizontal="left" vertical="center" indent="1"/>
    </xf>
    <xf numFmtId="164" fontId="6" fillId="0" borderId="14" xfId="4" applyNumberFormat="1" applyFont="1" applyBorder="1" applyAlignment="1">
      <alignment vertical="center"/>
    </xf>
    <xf numFmtId="164" fontId="4" fillId="0" borderId="14" xfId="4" applyNumberFormat="1" applyBorder="1" applyAlignment="1">
      <alignment vertical="center"/>
    </xf>
    <xf numFmtId="0" fontId="12" fillId="0" borderId="15" xfId="4" applyFont="1" applyBorder="1" applyAlignment="1">
      <alignment horizontal="left" vertical="center" indent="1"/>
    </xf>
    <xf numFmtId="164" fontId="11" fillId="0" borderId="14" xfId="4" applyNumberFormat="1" applyFont="1" applyBorder="1" applyAlignment="1">
      <alignment vertical="center"/>
    </xf>
    <xf numFmtId="164" fontId="14" fillId="0" borderId="14" xfId="4" applyNumberFormat="1" applyFont="1" applyBorder="1" applyAlignment="1">
      <alignment vertical="center"/>
    </xf>
    <xf numFmtId="0" fontId="12" fillId="0" borderId="15" xfId="4" applyFont="1" applyBorder="1" applyAlignment="1">
      <alignment vertical="center"/>
    </xf>
    <xf numFmtId="0" fontId="6" fillId="0" borderId="15" xfId="4" applyFont="1" applyBorder="1"/>
    <xf numFmtId="3" fontId="6" fillId="0" borderId="15" xfId="4" applyNumberFormat="1" applyFont="1" applyBorder="1" applyAlignment="1">
      <alignment horizontal="right"/>
    </xf>
    <xf numFmtId="0" fontId="6" fillId="0" borderId="15" xfId="4" applyFont="1" applyBorder="1" applyAlignment="1">
      <alignment horizontal="right"/>
    </xf>
    <xf numFmtId="0" fontId="4" fillId="0" borderId="15" xfId="4" applyBorder="1"/>
    <xf numFmtId="49" fontId="6" fillId="0" borderId="15" xfId="4" applyNumberFormat="1" applyFont="1" applyBorder="1"/>
    <xf numFmtId="0" fontId="15" fillId="0" borderId="0" xfId="4" applyFont="1" applyAlignment="1">
      <alignment vertical="center"/>
    </xf>
    <xf numFmtId="0" fontId="16" fillId="3" borderId="15" xfId="4" applyFont="1" applyFill="1" applyBorder="1" applyAlignment="1">
      <alignment vertical="center"/>
    </xf>
    <xf numFmtId="164" fontId="16" fillId="3" borderId="15" xfId="4" applyNumberFormat="1" applyFont="1" applyFill="1" applyBorder="1" applyAlignment="1">
      <alignment vertical="center"/>
    </xf>
    <xf numFmtId="49" fontId="16" fillId="3" borderId="15" xfId="4" applyNumberFormat="1" applyFont="1" applyFill="1" applyBorder="1" applyAlignment="1">
      <alignment vertical="center"/>
    </xf>
    <xf numFmtId="0" fontId="6" fillId="0" borderId="0" xfId="4" applyFont="1" applyAlignment="1">
      <alignment horizontal="right"/>
    </xf>
    <xf numFmtId="0" fontId="12" fillId="0" borderId="16" xfId="4" applyFont="1" applyBorder="1" applyAlignment="1">
      <alignment vertical="center"/>
    </xf>
    <xf numFmtId="0" fontId="4" fillId="0" borderId="17" xfId="4" applyBorder="1" applyAlignment="1">
      <alignment vertical="center"/>
    </xf>
    <xf numFmtId="0" fontId="14" fillId="0" borderId="17" xfId="4" applyFont="1" applyBorder="1" applyAlignment="1">
      <alignment horizontal="center" vertical="center"/>
    </xf>
    <xf numFmtId="164" fontId="14" fillId="0" borderId="17" xfId="4" applyNumberFormat="1" applyFont="1" applyBorder="1" applyAlignment="1">
      <alignment horizontal="center" vertical="center"/>
    </xf>
    <xf numFmtId="49" fontId="11" fillId="0" borderId="18" xfId="4" applyNumberFormat="1" applyFont="1" applyBorder="1" applyAlignment="1">
      <alignment horizontal="center" vertical="center"/>
    </xf>
    <xf numFmtId="0" fontId="4" fillId="0" borderId="19" xfId="4" applyBorder="1"/>
    <xf numFmtId="0" fontId="4" fillId="0" borderId="20" xfId="4" applyBorder="1"/>
    <xf numFmtId="0" fontId="4" fillId="0" borderId="20" xfId="4" applyBorder="1" applyAlignment="1">
      <alignment horizontal="right"/>
    </xf>
    <xf numFmtId="164" fontId="6" fillId="0" borderId="20" xfId="4" applyNumberFormat="1" applyFont="1" applyBorder="1" applyAlignment="1">
      <alignment horizontal="right"/>
    </xf>
    <xf numFmtId="49" fontId="4" fillId="0" borderId="21" xfId="4" applyNumberFormat="1" applyBorder="1"/>
    <xf numFmtId="0" fontId="4" fillId="0" borderId="22" xfId="4" applyBorder="1"/>
    <xf numFmtId="0" fontId="4" fillId="0" borderId="23" xfId="4" applyBorder="1"/>
    <xf numFmtId="0" fontId="4" fillId="0" borderId="23" xfId="4" applyBorder="1" applyAlignment="1">
      <alignment horizontal="right"/>
    </xf>
    <xf numFmtId="164" fontId="6" fillId="0" borderId="23" xfId="4" applyNumberFormat="1" applyFont="1" applyBorder="1" applyAlignment="1">
      <alignment horizontal="right"/>
    </xf>
    <xf numFmtId="0" fontId="4" fillId="0" borderId="24" xfId="4" applyBorder="1"/>
    <xf numFmtId="49" fontId="4" fillId="0" borderId="24" xfId="4" applyNumberFormat="1" applyBorder="1"/>
    <xf numFmtId="164" fontId="6" fillId="0" borderId="25" xfId="4" applyNumberFormat="1" applyFont="1" applyBorder="1" applyAlignment="1">
      <alignment horizontal="right"/>
    </xf>
    <xf numFmtId="0" fontId="4" fillId="0" borderId="26" xfId="4" applyBorder="1"/>
    <xf numFmtId="0" fontId="4" fillId="0" borderId="27" xfId="4" applyBorder="1"/>
    <xf numFmtId="0" fontId="4" fillId="0" borderId="27" xfId="4" applyBorder="1" applyAlignment="1">
      <alignment horizontal="right"/>
    </xf>
    <xf numFmtId="164" fontId="6" fillId="0" borderId="28" xfId="4" applyNumberFormat="1" applyFont="1" applyBorder="1" applyAlignment="1">
      <alignment horizontal="right"/>
    </xf>
    <xf numFmtId="0" fontId="4" fillId="0" borderId="28" xfId="4" applyBorder="1"/>
    <xf numFmtId="49" fontId="4" fillId="0" borderId="29" xfId="4" applyNumberFormat="1" applyBorder="1"/>
    <xf numFmtId="0" fontId="4" fillId="0" borderId="30" xfId="4" applyBorder="1"/>
    <xf numFmtId="0" fontId="4" fillId="0" borderId="25" xfId="4" applyBorder="1" applyAlignment="1">
      <alignment horizontal="right"/>
    </xf>
    <xf numFmtId="0" fontId="14" fillId="0" borderId="25" xfId="4" applyFont="1" applyBorder="1" applyAlignment="1">
      <alignment horizontal="right"/>
    </xf>
    <xf numFmtId="164" fontId="4" fillId="0" borderId="25" xfId="4" applyNumberFormat="1" applyBorder="1"/>
    <xf numFmtId="49" fontId="4" fillId="0" borderId="31" xfId="4" applyNumberFormat="1" applyBorder="1"/>
    <xf numFmtId="164" fontId="4" fillId="0" borderId="0" xfId="4" applyNumberFormat="1"/>
    <xf numFmtId="49" fontId="4" fillId="0" borderId="0" xfId="4" applyNumberFormat="1"/>
    <xf numFmtId="0" fontId="17" fillId="0" borderId="7" xfId="4" applyFont="1" applyBorder="1"/>
    <xf numFmtId="164" fontId="6" fillId="0" borderId="15" xfId="4" applyNumberFormat="1" applyFont="1" applyBorder="1"/>
    <xf numFmtId="164" fontId="6" fillId="0" borderId="14" xfId="4" applyNumberFormat="1" applyFont="1" applyBorder="1"/>
    <xf numFmtId="164" fontId="11" fillId="0" borderId="15" xfId="4" applyNumberFormat="1" applyFont="1" applyBorder="1" applyAlignment="1">
      <alignment horizontal="right"/>
    </xf>
    <xf numFmtId="164" fontId="6" fillId="0" borderId="15" xfId="4" applyNumberFormat="1" applyFont="1" applyBorder="1" applyAlignment="1">
      <alignment horizontal="right"/>
    </xf>
    <xf numFmtId="0" fontId="6" fillId="0" borderId="32" xfId="4" applyFont="1" applyBorder="1"/>
    <xf numFmtId="164" fontId="6" fillId="0" borderId="32" xfId="4" applyNumberFormat="1" applyFont="1" applyBorder="1"/>
    <xf numFmtId="164" fontId="11" fillId="0" borderId="32" xfId="4" applyNumberFormat="1" applyFont="1" applyBorder="1" applyAlignment="1">
      <alignment horizontal="right"/>
    </xf>
    <xf numFmtId="0" fontId="4" fillId="0" borderId="32" xfId="4" applyBorder="1"/>
    <xf numFmtId="49" fontId="6" fillId="0" borderId="32" xfId="4" applyNumberFormat="1" applyFont="1" applyBorder="1"/>
    <xf numFmtId="0" fontId="14" fillId="0" borderId="0" xfId="4" applyFont="1" applyAlignment="1">
      <alignment vertical="center"/>
    </xf>
    <xf numFmtId="164" fontId="11" fillId="0" borderId="14" xfId="4" applyNumberFormat="1" applyFont="1" applyBorder="1" applyAlignment="1">
      <alignment horizontal="right" vertical="center"/>
    </xf>
    <xf numFmtId="49" fontId="11" fillId="0" borderId="14" xfId="4" applyNumberFormat="1" applyFont="1" applyBorder="1" applyAlignment="1">
      <alignment horizontal="right" vertical="center"/>
    </xf>
    <xf numFmtId="164" fontId="6" fillId="0" borderId="32" xfId="4" applyNumberFormat="1" applyFont="1" applyBorder="1" applyAlignment="1">
      <alignment horizontal="right"/>
    </xf>
    <xf numFmtId="0" fontId="18" fillId="0" borderId="0" xfId="4" applyFont="1" applyAlignment="1">
      <alignment vertical="center"/>
    </xf>
    <xf numFmtId="0" fontId="11" fillId="0" borderId="10" xfId="4" applyFont="1" applyBorder="1" applyAlignment="1">
      <alignment horizontal="center"/>
    </xf>
    <xf numFmtId="0" fontId="6" fillId="0" borderId="14" xfId="4" applyFont="1" applyBorder="1" applyAlignment="1">
      <alignment vertical="center"/>
    </xf>
    <xf numFmtId="0" fontId="19" fillId="0" borderId="15" xfId="4" applyFont="1" applyBorder="1"/>
    <xf numFmtId="164" fontId="19" fillId="0" borderId="15" xfId="4" applyNumberFormat="1" applyFont="1" applyBorder="1"/>
    <xf numFmtId="164" fontId="19" fillId="0" borderId="15" xfId="4" applyNumberFormat="1" applyFont="1" applyBorder="1" applyAlignment="1">
      <alignment horizontal="right"/>
    </xf>
    <xf numFmtId="0" fontId="5" fillId="0" borderId="15" xfId="4" applyFont="1" applyBorder="1"/>
    <xf numFmtId="49" fontId="19" fillId="0" borderId="15" xfId="4" applyNumberFormat="1" applyFont="1" applyBorder="1" applyAlignment="1">
      <alignment horizontal="right"/>
    </xf>
    <xf numFmtId="0" fontId="16" fillId="0" borderId="15" xfId="4" applyFont="1" applyBorder="1"/>
    <xf numFmtId="164" fontId="20" fillId="0" borderId="15" xfId="4" applyNumberFormat="1" applyFont="1" applyBorder="1"/>
    <xf numFmtId="164" fontId="4" fillId="0" borderId="15" xfId="4" applyNumberFormat="1" applyBorder="1"/>
    <xf numFmtId="49" fontId="19" fillId="0" borderId="15" xfId="4" applyNumberFormat="1" applyFont="1" applyBorder="1"/>
    <xf numFmtId="49" fontId="6" fillId="0" borderId="15" xfId="4" applyNumberFormat="1" applyFont="1" applyBorder="1" applyAlignment="1">
      <alignment horizontal="center"/>
    </xf>
    <xf numFmtId="3" fontId="4" fillId="0" borderId="0" xfId="4" applyNumberFormat="1"/>
    <xf numFmtId="164" fontId="11" fillId="0" borderId="15" xfId="4" applyNumberFormat="1" applyFont="1" applyBorder="1"/>
    <xf numFmtId="0" fontId="6" fillId="0" borderId="15" xfId="4" applyFont="1" applyBorder="1" applyAlignment="1">
      <alignment vertical="center"/>
    </xf>
    <xf numFmtId="164" fontId="6" fillId="0" borderId="15" xfId="4" applyNumberFormat="1" applyFont="1" applyBorder="1" applyAlignment="1">
      <alignment vertical="center"/>
    </xf>
    <xf numFmtId="164" fontId="6" fillId="0" borderId="15" xfId="4" applyNumberFormat="1" applyFont="1" applyBorder="1" applyAlignment="1">
      <alignment horizontal="right" vertical="center"/>
    </xf>
    <xf numFmtId="0" fontId="4" fillId="0" borderId="15" xfId="4" applyBorder="1" applyAlignment="1">
      <alignment vertical="center"/>
    </xf>
    <xf numFmtId="49" fontId="6" fillId="0" borderId="15" xfId="4" applyNumberFormat="1" applyFont="1" applyBorder="1" applyAlignment="1">
      <alignment vertical="center"/>
    </xf>
    <xf numFmtId="0" fontId="6" fillId="0" borderId="15" xfId="4" applyFont="1" applyBorder="1" applyAlignment="1">
      <alignment vertical="center" wrapText="1"/>
    </xf>
    <xf numFmtId="164" fontId="6" fillId="0" borderId="15" xfId="4" applyNumberFormat="1" applyFont="1" applyBorder="1" applyAlignment="1">
      <alignment vertical="center" wrapText="1"/>
    </xf>
    <xf numFmtId="164" fontId="11" fillId="0" borderId="15" xfId="4" applyNumberFormat="1" applyFont="1" applyBorder="1" applyAlignment="1">
      <alignment horizontal="right" vertical="center"/>
    </xf>
    <xf numFmtId="49" fontId="6" fillId="0" borderId="15" xfId="4" applyNumberFormat="1" applyFont="1" applyBorder="1" applyAlignment="1">
      <alignment vertical="center" wrapText="1"/>
    </xf>
    <xf numFmtId="0" fontId="6" fillId="0" borderId="32" xfId="4" applyFont="1" applyBorder="1" applyAlignment="1">
      <alignment vertical="center"/>
    </xf>
    <xf numFmtId="164" fontId="6" fillId="0" borderId="32" xfId="4" applyNumberFormat="1" applyFont="1" applyBorder="1" applyAlignment="1">
      <alignment vertical="center"/>
    </xf>
    <xf numFmtId="164" fontId="11" fillId="0" borderId="32" xfId="4" applyNumberFormat="1" applyFont="1" applyBorder="1" applyAlignment="1">
      <alignment vertical="center"/>
    </xf>
    <xf numFmtId="164" fontId="6" fillId="0" borderId="32" xfId="4" applyNumberFormat="1" applyFont="1" applyBorder="1" applyAlignment="1">
      <alignment horizontal="right" vertical="center"/>
    </xf>
    <xf numFmtId="0" fontId="4" fillId="0" borderId="32" xfId="4" applyBorder="1" applyAlignment="1">
      <alignment vertical="center"/>
    </xf>
    <xf numFmtId="49" fontId="6" fillId="0" borderId="32" xfId="4" applyNumberFormat="1" applyFont="1" applyBorder="1" applyAlignment="1">
      <alignment vertical="center"/>
    </xf>
    <xf numFmtId="14" fontId="0" fillId="0" borderId="0" xfId="0" applyNumberFormat="1"/>
    <xf numFmtId="0" fontId="0" fillId="5" borderId="33" xfId="0" applyFill="1" applyBorder="1"/>
    <xf numFmtId="0" fontId="21" fillId="0" borderId="15" xfId="4" applyFont="1" applyBorder="1"/>
    <xf numFmtId="0" fontId="21" fillId="0" borderId="34" xfId="4" applyFont="1" applyBorder="1"/>
    <xf numFmtId="44" fontId="0" fillId="0" borderId="0" xfId="2" applyFont="1"/>
    <xf numFmtId="0" fontId="0" fillId="0" borderId="33" xfId="0" applyBorder="1"/>
    <xf numFmtId="0" fontId="3" fillId="4" borderId="35" xfId="0" applyFont="1" applyFill="1" applyBorder="1"/>
    <xf numFmtId="0" fontId="0" fillId="0" borderId="36" xfId="0" applyBorder="1"/>
    <xf numFmtId="0" fontId="22" fillId="0" borderId="0" xfId="4" applyFont="1"/>
    <xf numFmtId="0" fontId="23" fillId="0" borderId="0" xfId="4" applyFont="1"/>
    <xf numFmtId="0" fontId="25" fillId="0" borderId="0" xfId="4" applyFont="1" applyAlignment="1">
      <alignment horizontal="center"/>
    </xf>
    <xf numFmtId="0" fontId="26" fillId="6" borderId="0" xfId="4" applyFont="1" applyFill="1"/>
    <xf numFmtId="0" fontId="27" fillId="6" borderId="0" xfId="4" applyFont="1" applyFill="1" applyAlignment="1">
      <alignment horizontal="center"/>
    </xf>
    <xf numFmtId="0" fontId="27" fillId="6" borderId="0" xfId="4" applyFont="1" applyFill="1"/>
    <xf numFmtId="14" fontId="27" fillId="6" borderId="0" xfId="4" applyNumberFormat="1" applyFont="1" applyFill="1" applyAlignment="1">
      <alignment horizontal="center"/>
    </xf>
    <xf numFmtId="0" fontId="29" fillId="0" borderId="0" xfId="4" applyFont="1" applyAlignment="1">
      <alignment vertical="center"/>
    </xf>
    <xf numFmtId="164" fontId="22" fillId="0" borderId="0" xfId="4" applyNumberFormat="1" applyFont="1"/>
    <xf numFmtId="0" fontId="23" fillId="0" borderId="0" xfId="4" applyFont="1" applyAlignment="1">
      <alignment vertical="center"/>
    </xf>
    <xf numFmtId="166" fontId="22" fillId="0" borderId="0" xfId="2" applyNumberFormat="1" applyFont="1" applyBorder="1"/>
    <xf numFmtId="167" fontId="22" fillId="0" borderId="0" xfId="2" applyNumberFormat="1" applyFont="1" applyBorder="1"/>
    <xf numFmtId="167" fontId="22" fillId="0" borderId="0" xfId="1" applyNumberFormat="1" applyFont="1" applyBorder="1"/>
    <xf numFmtId="167" fontId="22" fillId="0" borderId="11" xfId="1" applyNumberFormat="1" applyFont="1" applyBorder="1"/>
    <xf numFmtId="0" fontId="30" fillId="0" borderId="0" xfId="4" applyFont="1" applyAlignment="1">
      <alignment vertical="center"/>
    </xf>
    <xf numFmtId="0" fontId="28" fillId="0" borderId="0" xfId="4" applyFont="1" applyAlignment="1">
      <alignment horizontal="right" vertical="center"/>
    </xf>
    <xf numFmtId="166" fontId="28" fillId="0" borderId="0" xfId="2" applyNumberFormat="1" applyFont="1" applyBorder="1" applyAlignment="1">
      <alignment vertical="center"/>
    </xf>
    <xf numFmtId="167" fontId="28" fillId="0" borderId="0" xfId="2" applyNumberFormat="1" applyFont="1" applyBorder="1" applyAlignment="1">
      <alignment vertical="center"/>
    </xf>
    <xf numFmtId="0" fontId="28" fillId="0" borderId="0" xfId="4" applyFont="1" applyAlignment="1">
      <alignment vertical="center"/>
    </xf>
    <xf numFmtId="167" fontId="28" fillId="0" borderId="0" xfId="4" applyNumberFormat="1" applyFont="1" applyAlignment="1">
      <alignment vertical="center"/>
    </xf>
    <xf numFmtId="165" fontId="22" fillId="0" borderId="0" xfId="1" applyNumberFormat="1" applyFont="1" applyBorder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5" fontId="22" fillId="0" borderId="11" xfId="1" applyNumberFormat="1" applyFont="1" applyBorder="1" applyAlignment="1">
      <alignment horizontal="right"/>
    </xf>
    <xf numFmtId="167" fontId="22" fillId="0" borderId="11" xfId="1" applyNumberFormat="1" applyFont="1" applyBorder="1" applyAlignment="1">
      <alignment horizontal="right"/>
    </xf>
    <xf numFmtId="0" fontId="31" fillId="0" borderId="0" xfId="4" applyFont="1" applyAlignment="1">
      <alignment vertical="center"/>
    </xf>
    <xf numFmtId="0" fontId="32" fillId="7" borderId="0" xfId="4" applyFont="1" applyFill="1" applyAlignment="1">
      <alignment vertical="center"/>
    </xf>
    <xf numFmtId="166" fontId="32" fillId="7" borderId="0" xfId="2" applyNumberFormat="1" applyFont="1" applyFill="1" applyBorder="1" applyAlignment="1">
      <alignment vertical="center"/>
    </xf>
    <xf numFmtId="167" fontId="32" fillId="7" borderId="0" xfId="2" applyNumberFormat="1" applyFont="1" applyFill="1" applyBorder="1" applyAlignment="1">
      <alignment vertical="center"/>
    </xf>
    <xf numFmtId="0" fontId="33" fillId="0" borderId="0" xfId="4" applyFont="1" applyAlignment="1">
      <alignment vertical="center"/>
    </xf>
    <xf numFmtId="0" fontId="22" fillId="0" borderId="0" xfId="4" applyFont="1" applyAlignment="1">
      <alignment horizontal="right"/>
    </xf>
    <xf numFmtId="0" fontId="35" fillId="0" borderId="0" xfId="0" applyFont="1"/>
    <xf numFmtId="0" fontId="36" fillId="6" borderId="0" xfId="0" applyFont="1" applyFill="1" applyAlignment="1">
      <alignment horizontal="center"/>
    </xf>
    <xf numFmtId="167" fontId="35" fillId="0" borderId="0" xfId="0" applyNumberFormat="1" applyFont="1"/>
    <xf numFmtId="0" fontId="40" fillId="0" borderId="0" xfId="0" applyFont="1"/>
    <xf numFmtId="167" fontId="35" fillId="0" borderId="11" xfId="0" applyNumberFormat="1" applyFont="1" applyBorder="1"/>
    <xf numFmtId="165" fontId="35" fillId="0" borderId="0" xfId="1" applyNumberFormat="1" applyFont="1"/>
    <xf numFmtId="166" fontId="35" fillId="0" borderId="0" xfId="2" applyNumberFormat="1" applyFont="1"/>
    <xf numFmtId="0" fontId="35" fillId="0" borderId="0" xfId="0" applyFont="1" applyAlignment="1">
      <alignment horizontal="left" indent="1"/>
    </xf>
    <xf numFmtId="0" fontId="22" fillId="0" borderId="0" xfId="4" applyFont="1" applyAlignment="1">
      <alignment horizontal="left" indent="1"/>
    </xf>
    <xf numFmtId="0" fontId="36" fillId="6" borderId="0" xfId="0" applyFont="1" applyFill="1" applyAlignment="1">
      <alignment horizontal="left"/>
    </xf>
    <xf numFmtId="0" fontId="39" fillId="6" borderId="37" xfId="0" applyFont="1" applyFill="1" applyBorder="1" applyAlignment="1">
      <alignment vertical="center"/>
    </xf>
    <xf numFmtId="166" fontId="39" fillId="6" borderId="37" xfId="0" applyNumberFormat="1" applyFont="1" applyFill="1" applyBorder="1" applyAlignment="1">
      <alignment vertical="center"/>
    </xf>
    <xf numFmtId="167" fontId="39" fillId="6" borderId="37" xfId="0" applyNumberFormat="1" applyFont="1" applyFill="1" applyBorder="1" applyAlignment="1">
      <alignment vertical="center"/>
    </xf>
    <xf numFmtId="0" fontId="37" fillId="0" borderId="0" xfId="0" applyFont="1" applyAlignment="1">
      <alignment horizontal="right" vertical="center"/>
    </xf>
    <xf numFmtId="165" fontId="37" fillId="0" borderId="0" xfId="1" applyNumberFormat="1" applyFont="1" applyBorder="1" applyAlignment="1">
      <alignment vertical="center"/>
    </xf>
    <xf numFmtId="167" fontId="37" fillId="0" borderId="0" xfId="0" applyNumberFormat="1" applyFont="1" applyAlignment="1">
      <alignment vertical="center"/>
    </xf>
    <xf numFmtId="0" fontId="22" fillId="0" borderId="0" xfId="4" applyFont="1" applyAlignment="1">
      <alignment horizontal="left" wrapText="1" indent="1"/>
    </xf>
    <xf numFmtId="0" fontId="35" fillId="0" borderId="0" xfId="0" applyFont="1" applyAlignment="1">
      <alignment horizontal="left"/>
    </xf>
    <xf numFmtId="0" fontId="41" fillId="0" borderId="0" xfId="0" applyFont="1"/>
    <xf numFmtId="0" fontId="36" fillId="6" borderId="0" xfId="0" applyFont="1" applyFill="1" applyAlignment="1">
      <alignment horizontal="center" vertical="center"/>
    </xf>
    <xf numFmtId="0" fontId="36" fillId="6" borderId="0" xfId="0" applyFont="1" applyFill="1" applyAlignment="1">
      <alignment horizontal="left" vertical="center"/>
    </xf>
    <xf numFmtId="0" fontId="42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167" fontId="35" fillId="0" borderId="0" xfId="0" applyNumberFormat="1" applyFont="1" applyAlignment="1">
      <alignment horizontal="center"/>
    </xf>
    <xf numFmtId="0" fontId="39" fillId="6" borderId="38" xfId="0" applyFont="1" applyFill="1" applyBorder="1" applyAlignment="1">
      <alignment horizontal="left"/>
    </xf>
    <xf numFmtId="166" fontId="39" fillId="6" borderId="38" xfId="0" applyNumberFormat="1" applyFont="1" applyFill="1" applyBorder="1" applyAlignment="1">
      <alignment horizontal="center"/>
    </xf>
    <xf numFmtId="167" fontId="39" fillId="6" borderId="38" xfId="0" applyNumberFormat="1" applyFont="1" applyFill="1" applyBorder="1" applyAlignment="1">
      <alignment horizontal="center"/>
    </xf>
    <xf numFmtId="0" fontId="43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27" fillId="6" borderId="0" xfId="4" applyFont="1" applyFill="1" applyAlignment="1">
      <alignment horizontal="left"/>
    </xf>
    <xf numFmtId="0" fontId="40" fillId="0" borderId="0" xfId="0" applyFont="1" applyAlignment="1">
      <alignment horizontal="left"/>
    </xf>
    <xf numFmtId="167" fontId="40" fillId="0" borderId="0" xfId="0" applyNumberFormat="1" applyFont="1" applyAlignment="1">
      <alignment horizontal="center"/>
    </xf>
    <xf numFmtId="167" fontId="35" fillId="0" borderId="11" xfId="0" applyNumberFormat="1" applyFont="1" applyBorder="1" applyAlignment="1">
      <alignment horizontal="center"/>
    </xf>
    <xf numFmtId="166" fontId="35" fillId="0" borderId="0" xfId="2" applyNumberFormat="1" applyFont="1" applyAlignment="1">
      <alignment horizontal="center"/>
    </xf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2" fillId="8" borderId="1" xfId="3" applyFill="1" applyProtection="1">
      <protection locked="0"/>
    </xf>
    <xf numFmtId="14" fontId="2" fillId="8" borderId="1" xfId="3" applyNumberFormat="1" applyFill="1" applyProtection="1">
      <protection locked="0"/>
    </xf>
    <xf numFmtId="14" fontId="0" fillId="8" borderId="0" xfId="0" applyNumberFormat="1" applyFill="1" applyAlignment="1" applyProtection="1">
      <alignment horizontal="left"/>
      <protection locked="0"/>
    </xf>
    <xf numFmtId="44" fontId="0" fillId="0" borderId="0" xfId="2" applyFont="1" applyProtection="1"/>
    <xf numFmtId="44" fontId="45" fillId="0" borderId="0" xfId="2" applyFont="1" applyProtection="1"/>
    <xf numFmtId="44" fontId="0" fillId="0" borderId="0" xfId="0" applyNumberFormat="1"/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44" fontId="0" fillId="0" borderId="0" xfId="2" applyFont="1" applyProtection="1">
      <protection locked="0"/>
    </xf>
    <xf numFmtId="165" fontId="35" fillId="0" borderId="0" xfId="1" applyNumberFormat="1" applyFont="1" applyAlignment="1">
      <alignment horizontal="right"/>
    </xf>
    <xf numFmtId="165" fontId="38" fillId="0" borderId="11" xfId="1" applyNumberFormat="1" applyFont="1" applyBorder="1" applyAlignment="1">
      <alignment horizontal="right"/>
    </xf>
    <xf numFmtId="165" fontId="35" fillId="0" borderId="11" xfId="1" applyNumberFormat="1" applyFont="1" applyBorder="1" applyAlignment="1">
      <alignment horizontal="right"/>
    </xf>
    <xf numFmtId="165" fontId="35" fillId="0" borderId="0" xfId="0" applyNumberFormat="1" applyFont="1" applyAlignment="1">
      <alignment horizontal="right"/>
    </xf>
    <xf numFmtId="165" fontId="35" fillId="0" borderId="11" xfId="0" applyNumberFormat="1" applyFont="1" applyBorder="1" applyAlignment="1">
      <alignment horizontal="right"/>
    </xf>
    <xf numFmtId="165" fontId="40" fillId="0" borderId="0" xfId="1" applyNumberFormat="1" applyFont="1" applyBorder="1" applyAlignment="1">
      <alignment horizontal="right"/>
    </xf>
    <xf numFmtId="165" fontId="35" fillId="0" borderId="0" xfId="2" applyNumberFormat="1" applyFont="1" applyAlignment="1">
      <alignment horizontal="right"/>
    </xf>
    <xf numFmtId="165" fontId="22" fillId="0" borderId="0" xfId="2" applyNumberFormat="1" applyFont="1" applyBorder="1" applyAlignment="1">
      <alignment horizontal="right"/>
    </xf>
    <xf numFmtId="0" fontId="34" fillId="0" borderId="0" xfId="0" applyFont="1" applyAlignment="1">
      <alignment horizontal="center" vertical="center" wrapText="1"/>
    </xf>
    <xf numFmtId="0" fontId="24" fillId="0" borderId="0" xfId="4" applyFont="1" applyAlignment="1">
      <alignment horizontal="center" vertical="center" wrapText="1"/>
    </xf>
    <xf numFmtId="0" fontId="34" fillId="0" borderId="0" xfId="4" applyFont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11" fillId="0" borderId="4" xfId="4" applyFont="1" applyBorder="1" applyAlignment="1">
      <alignment horizontal="center"/>
    </xf>
    <xf numFmtId="0" fontId="11" fillId="0" borderId="5" xfId="4" applyFont="1" applyBorder="1" applyAlignment="1">
      <alignment horizontal="center"/>
    </xf>
  </cellXfs>
  <cellStyles count="5">
    <cellStyle name="Comma" xfId="1" builtinId="3"/>
    <cellStyle name="Currency" xfId="2" builtinId="4"/>
    <cellStyle name="Input" xfId="3" builtinId="20"/>
    <cellStyle name="Normal" xfId="0" builtinId="0"/>
    <cellStyle name="Normal 2" xfId="4" xr:uid="{FB7E7964-DB27-401C-B373-C9A401AB425D}"/>
  </cellStyles>
  <dxfs count="23"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CCCC"/>
        </patternFill>
      </fill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0" tint="-0.2499465926084170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egoe UI "/>
        <family val="2"/>
        <scheme val="none"/>
      </font>
      <fill>
        <patternFill patternType="solid">
          <fgColor theme="4"/>
          <bgColor theme="4"/>
        </patternFill>
      </fill>
    </dxf>
    <dxf>
      <border outline="0">
        <top style="thin">
          <color theme="0" tint="-0.24994659260841701"/>
        </top>
      </border>
    </dxf>
    <dxf>
      <border outline="0">
        <bottom style="thin">
          <color theme="4" tint="0.39997558519241921"/>
        </bottom>
      </border>
    </dxf>
    <dxf>
      <border outline="0">
        <top style="thin">
          <color theme="0" tint="-0.24994659260841701"/>
        </top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 outline="0"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family val="2"/>
        <scheme val="minor"/>
      </font>
    </dxf>
    <dxf>
      <numFmt numFmtId="0" formatCode="General"/>
      <protection locked="1"/>
    </dxf>
    <dxf>
      <numFmt numFmtId="34" formatCode="_(&quot;$&quot;* #,##0.00_);_(&quot;$&quot;* \(#,##0.00\);_(&quot;$&quot;* &quot;-&quot;??_);_(@_)"/>
      <protection locked="1"/>
    </dxf>
    <dxf>
      <protection locked="0"/>
    </dxf>
    <dxf>
      <protection locked="0"/>
    </dxf>
    <dxf>
      <protection locked="0"/>
    </dxf>
    <dxf>
      <protection locked="0"/>
    </dxf>
    <dxf>
      <numFmt numFmtId="34" formatCode="_(&quot;$&quot;* #,##0.00_);_(&quot;$&quot;* \(#,##0.00\);_(&quot;$&quot;* &quot;-&quot;??_);_(@_)"/>
      <protection locked="0"/>
    </dxf>
    <dxf>
      <protection locked="0"/>
    </dxf>
    <dxf>
      <numFmt numFmtId="19" formatCode="m/d/yyyy"/>
      <protection locked="0"/>
    </dxf>
    <dxf>
      <protection locked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6C07DE-0E83-4E8E-8A05-756675C91325}" name="OpsProject" displayName="OpsProject" ref="A1:A3" totalsRowShown="0">
  <autoFilter ref="A1:A3" xr:uid="{826C07DE-0E83-4E8E-8A05-756675C91325}"/>
  <tableColumns count="1">
    <tableColumn id="1" xr3:uid="{EB85118C-16B8-4F21-95BD-50A72F1804EB}" name="Ops/Projec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E17811-397A-4D69-9A1A-50D558630423}" name="VendorActivity" displayName="VendorActivity" ref="A5:I503" totalsRowShown="0" headerRowDxfId="22">
  <autoFilter ref="A5:I503" xr:uid="{CCE17811-397A-4D69-9A1A-50D558630423}"/>
  <sortState xmlns:xlrd2="http://schemas.microsoft.com/office/spreadsheetml/2017/richdata2" ref="A6:I503">
    <sortCondition ref="B5:B503"/>
  </sortState>
  <tableColumns count="9">
    <tableColumn id="1" xr3:uid="{BF643B4B-A5DC-4930-A0B2-B63318915EF6}" name="Transaction Date" dataDxfId="21"/>
    <tableColumn id="2" xr3:uid="{E970A16C-210A-40B3-A550-30D2AF4BCBC1}" name="Vendor/Payee" dataDxfId="20"/>
    <tableColumn id="3" xr3:uid="{15784F89-0096-4320-9236-52B7771A4904}" name="Amount" dataDxfId="19" dataCellStyle="Currency"/>
    <tableColumn id="4" xr3:uid="{D065170E-6077-4BA4-920A-A31A5040B0D3}" name="Ops/Project" dataDxfId="18"/>
    <tableColumn id="5" xr3:uid="{AF3699F9-3D9B-4665-B1D5-F3C2AD38E082}" name="Category/Project" dataDxfId="17"/>
    <tableColumn id="6" xr3:uid="{5327189D-B7B9-499D-86F3-79D3AF44E322}" name="Budget Line Item" dataDxfId="16"/>
    <tableColumn id="7" xr3:uid="{82E86E3B-1310-443A-909D-61C8B58BD98B}" name="Description/Notes" dataDxfId="15"/>
    <tableColumn id="8" xr3:uid="{EF929C8D-4C1D-49EC-A5C6-2FD33E662375}" name="YTD Running Total" dataDxfId="14">
      <calculatedColumnFormula>IF(A6="","",_xlfn.AGGREGATE(9,5,$C$6:C6))</calculatedColumnFormula>
    </tableColumn>
    <tableColumn id="9" xr3:uid="{E77212A8-AB4C-4D85-B2B9-4DEF2766A219}" name="Status" dataDxfId="13">
      <calculatedColumnFormula>IF(A9="","",IF(AND(A9&lt;&gt;"",C6&lt;&gt;"",D6&lt;&gt;"",E6&lt;&gt;"",F6&lt;&gt;""),"✓ Complete","⚠ Incomplete"))</calculatedColumnFormula>
    </tableColumn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80F99D1-AFCB-49A4-AFB8-423EEB39EB7F}" name="ProjectsCategories" displayName="ProjectsCategories" ref="C1:C6" totalsRowShown="0" dataDxfId="12" tableBorderDxfId="11" dataCellStyle="Normal 2">
  <autoFilter ref="C1:C6" xr:uid="{480F99D1-AFCB-49A4-AFB8-423EEB39EB7F}"/>
  <tableColumns count="1">
    <tableColumn id="1" xr3:uid="{48E8835F-BED8-490C-B250-2216F3768462}" name="Projects/Categories" dataDxfId="10" dataCellStyle="Normal 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14C1E0B-A0AA-434A-9C36-66D0433D80EE}" name="StaffConsultants" displayName="StaffConsultants" ref="E1:E8" totalsRowShown="0">
  <autoFilter ref="E1:E8" xr:uid="{014C1E0B-A0AA-434A-9C36-66D0433D80EE}"/>
  <tableColumns count="1">
    <tableColumn id="1" xr3:uid="{86978B3C-811A-47A5-A030-DCCB79FDB056}" name="STAFF/CONSULTANTS Line Item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310148B-EBC0-43F2-B493-F0D3E1A84141}" name="Basic_Operations_Line_Item" displayName="Basic_Operations_Line_Item" ref="G1:G8" totalsRowShown="0">
  <autoFilter ref="G1:G8" xr:uid="{5310148B-EBC0-43F2-B493-F0D3E1A84141}"/>
  <tableColumns count="1">
    <tableColumn id="1" xr3:uid="{B558D771-8017-4E7C-84CE-CA500F283A27}" name="Basic Operations Line Item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8418209-B054-4CBA-A871-0AD01FD76DE8}" name="Table7" displayName="Table7" ref="I1:I5" totalsRowShown="0" headerRowBorderDxfId="9" tableBorderDxfId="8">
  <autoFilter ref="I1:I5" xr:uid="{A8418209-B054-4CBA-A871-0AD01FD76DE8}"/>
  <tableColumns count="1">
    <tableColumn id="1" xr3:uid="{02AA7372-574F-4E61-980A-591335ACB4B7}" name="Potter Valley Storage Line Item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C5131DE-789D-42B6-B0FD-B19B24658B72}" name="Table8" displayName="Table8" ref="K1:K5" totalsRowShown="0" headerRowBorderDxfId="7" tableBorderDxfId="6">
  <autoFilter ref="K1:K5" xr:uid="{6C5131DE-789D-42B6-B0FD-B19B24658B72}"/>
  <tableColumns count="1">
    <tableColumn id="1" xr3:uid="{D32FE7ED-FB41-440E-8429-C72243539917}" name="New Eel Russian Facility Line Item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DCD74FC-35F4-4401-8ECE-963DFA2EA9B8}" name="Table9" displayName="Table9" ref="M1:M5" totalsRowShown="0" headerRowDxfId="5" headerRowBorderDxfId="4" tableBorderDxfId="3" totalsRowBorderDxfId="2">
  <autoFilter ref="M1:M5" xr:uid="{CDCD74FC-35F4-4401-8ECE-963DFA2EA9B8}"/>
  <tableColumns count="1">
    <tableColumn id="1" xr3:uid="{C14FD926-8C0F-438C-8981-82D2A6FDEE36}" name="Lake Mendocino Increased Storage Capacity Line Item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550606-CEF9-455D-A2DF-6C2976870326}" name="OpsCategories" displayName="OpsCategories" ref="O1:O3" totalsRowShown="0">
  <autoFilter ref="O1:O3" xr:uid="{98550606-CEF9-455D-A2DF-6C2976870326}"/>
  <tableColumns count="1">
    <tableColumn id="1" xr3:uid="{02D269EA-86C4-40FD-A30E-96421A0110A4}" name="Ops Categorie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2F579AD-8CC9-490F-9681-A73EAD9AC674}" name="ProjectCategories" displayName="ProjectCategories" ref="Q1:Q4" totalsRowShown="0">
  <autoFilter ref="Q1:Q4" xr:uid="{12F579AD-8CC9-490F-9681-A73EAD9AC674}"/>
  <tableColumns count="1">
    <tableColumn id="1" xr3:uid="{DC5D11C7-74A8-4395-9A09-3BFCC6E4E0B9}" name="Project Categori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66CD-2FA7-47F8-99C2-F9A014D790E8}">
  <dimension ref="A1:A38"/>
  <sheetViews>
    <sheetView topLeftCell="A5" workbookViewId="0">
      <selection activeCell="E30" sqref="E30"/>
    </sheetView>
  </sheetViews>
  <sheetFormatPr defaultRowHeight="14.25"/>
  <cols>
    <col min="1" max="1" width="83.375" customWidth="1"/>
  </cols>
  <sheetData>
    <row r="1" spans="1:1" ht="23.25">
      <c r="A1" s="196" t="s">
        <v>0</v>
      </c>
    </row>
    <row r="2" spans="1:1" ht="15">
      <c r="A2" s="197" t="s">
        <v>1</v>
      </c>
    </row>
    <row r="4" spans="1:1" ht="18">
      <c r="A4" s="195" t="s">
        <v>2</v>
      </c>
    </row>
    <row r="6" spans="1:1">
      <c r="A6" t="s">
        <v>3</v>
      </c>
    </row>
    <row r="7" spans="1:1" ht="15">
      <c r="A7" s="194" t="s">
        <v>4</v>
      </c>
    </row>
    <row r="8" spans="1:1">
      <c r="A8" t="s">
        <v>5</v>
      </c>
    </row>
    <row r="10" spans="1:1">
      <c r="A10" t="s">
        <v>6</v>
      </c>
    </row>
    <row r="11" spans="1:1" ht="15">
      <c r="A11" s="194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8" spans="1:1" ht="15">
      <c r="A18" s="194" t="s">
        <v>13</v>
      </c>
    </row>
    <row r="19" spans="1:1">
      <c r="A19" t="s">
        <v>14</v>
      </c>
    </row>
    <row r="20" spans="1:1">
      <c r="A20" t="s">
        <v>15</v>
      </c>
    </row>
    <row r="21" spans="1:1">
      <c r="A21" t="s">
        <v>16</v>
      </c>
    </row>
    <row r="22" spans="1:1">
      <c r="A22" t="s">
        <v>17</v>
      </c>
    </row>
    <row r="24" spans="1:1" ht="15">
      <c r="A24" s="198" t="s">
        <v>18</v>
      </c>
    </row>
    <row r="25" spans="1:1">
      <c r="A25" t="s">
        <v>19</v>
      </c>
    </row>
    <row r="26" spans="1:1">
      <c r="A26" t="s">
        <v>20</v>
      </c>
    </row>
    <row r="27" spans="1:1">
      <c r="A27" t="s">
        <v>21</v>
      </c>
    </row>
    <row r="29" spans="1:1" ht="18">
      <c r="A29" s="195" t="s">
        <v>22</v>
      </c>
    </row>
    <row r="30" spans="1:1">
      <c r="A30" t="s">
        <v>23</v>
      </c>
    </row>
    <row r="31" spans="1:1">
      <c r="A31" t="s">
        <v>24</v>
      </c>
    </row>
    <row r="32" spans="1:1">
      <c r="A32" t="s">
        <v>25</v>
      </c>
    </row>
    <row r="33" spans="1:1">
      <c r="A33" t="s">
        <v>26</v>
      </c>
    </row>
    <row r="35" spans="1:1" ht="18">
      <c r="A35" s="195" t="s">
        <v>27</v>
      </c>
    </row>
    <row r="36" spans="1:1">
      <c r="A36" t="s">
        <v>28</v>
      </c>
    </row>
    <row r="37" spans="1:1">
      <c r="A37" t="s">
        <v>29</v>
      </c>
    </row>
    <row r="38" spans="1:1">
      <c r="A38" t="s">
        <v>30</v>
      </c>
    </row>
  </sheetData>
  <sheetProtection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374C-6C7C-41F7-96DA-08BC48441370}">
  <sheetPr>
    <pageSetUpPr fitToPage="1"/>
  </sheetPr>
  <dimension ref="A1:M35"/>
  <sheetViews>
    <sheetView zoomScale="85" zoomScaleNormal="85" workbookViewId="0">
      <selection activeCell="E29" sqref="E29"/>
    </sheetView>
  </sheetViews>
  <sheetFormatPr defaultColWidth="10.625" defaultRowHeight="18" customHeight="1"/>
  <cols>
    <col min="1" max="1" width="6" style="3" customWidth="1"/>
    <col min="2" max="2" width="41" style="3" customWidth="1"/>
    <col min="3" max="3" width="17.875" style="3" customWidth="1"/>
    <col min="4" max="4" width="15.625" style="3" customWidth="1"/>
    <col min="5" max="5" width="3.875" style="3" customWidth="1"/>
    <col min="6" max="6" width="16.125" style="3" customWidth="1"/>
    <col min="7" max="7" width="15.875" style="3" customWidth="1"/>
    <col min="8" max="8" width="17" style="3" customWidth="1"/>
    <col min="9" max="9" width="14.75" style="3" customWidth="1"/>
    <col min="10" max="10" width="3.875" style="3" customWidth="1"/>
    <col min="11" max="11" width="39.625" style="77" bestFit="1" customWidth="1"/>
    <col min="12" max="16384" width="10.625" style="3"/>
  </cols>
  <sheetData>
    <row r="1" spans="1:11" ht="18" customHeight="1">
      <c r="A1" s="1"/>
      <c r="B1" s="2"/>
      <c r="C1" s="2"/>
      <c r="D1" s="2"/>
      <c r="E1" s="2"/>
      <c r="F1" s="2"/>
      <c r="G1" s="2"/>
      <c r="H1" s="2"/>
      <c r="J1" s="2"/>
      <c r="K1" s="4"/>
    </row>
    <row r="2" spans="1:11" ht="50.25" customHeight="1">
      <c r="B2" s="219" t="s">
        <v>146</v>
      </c>
      <c r="C2" s="219"/>
      <c r="D2" s="220"/>
      <c r="E2" s="220"/>
      <c r="F2" s="220"/>
      <c r="G2" s="220"/>
      <c r="H2" s="220"/>
      <c r="I2" s="220"/>
      <c r="J2" s="220"/>
      <c r="K2" s="220"/>
    </row>
    <row r="3" spans="1:11" ht="18" customHeight="1" thickBot="1">
      <c r="B3" s="5"/>
      <c r="C3" s="5"/>
      <c r="D3" s="5"/>
      <c r="E3" s="5"/>
      <c r="F3" s="6"/>
      <c r="G3" s="6"/>
      <c r="H3" s="6"/>
      <c r="J3" s="5"/>
      <c r="K3" s="6"/>
    </row>
    <row r="4" spans="1:11" ht="25.5" customHeight="1">
      <c r="B4" s="7"/>
      <c r="C4" s="7"/>
      <c r="D4" s="7"/>
      <c r="E4" s="8"/>
      <c r="F4" s="221" t="s">
        <v>127</v>
      </c>
      <c r="G4" s="222"/>
      <c r="H4" s="9" t="s">
        <v>147</v>
      </c>
      <c r="I4" s="10"/>
      <c r="J4" s="8"/>
      <c r="K4" s="11"/>
    </row>
    <row r="5" spans="1:11" ht="18" customHeight="1">
      <c r="B5" s="78" t="s">
        <v>81</v>
      </c>
      <c r="C5" s="13" t="s">
        <v>148</v>
      </c>
      <c r="D5" s="13" t="s">
        <v>149</v>
      </c>
      <c r="E5" s="14"/>
      <c r="F5" s="15" t="s">
        <v>128</v>
      </c>
      <c r="G5" s="16" t="s">
        <v>129</v>
      </c>
      <c r="H5" s="16" t="s">
        <v>150</v>
      </c>
      <c r="I5" s="16" t="s">
        <v>130</v>
      </c>
      <c r="J5" s="14"/>
      <c r="K5" s="17"/>
    </row>
    <row r="6" spans="1:11" ht="18" customHeight="1" thickBot="1">
      <c r="B6" s="18"/>
      <c r="C6" s="93" t="s">
        <v>151</v>
      </c>
      <c r="D6" s="18"/>
      <c r="E6" s="19"/>
      <c r="F6" s="20" t="s">
        <v>131</v>
      </c>
      <c r="G6" s="21"/>
      <c r="H6" s="21"/>
      <c r="I6" s="22" t="s">
        <v>132</v>
      </c>
      <c r="J6" s="19"/>
      <c r="K6" s="23" t="s">
        <v>133</v>
      </c>
    </row>
    <row r="7" spans="1:11" s="30" customFormat="1" ht="30" customHeight="1">
      <c r="A7" s="24"/>
      <c r="B7" s="25" t="s">
        <v>152</v>
      </c>
      <c r="C7" s="25"/>
      <c r="D7" s="26"/>
      <c r="E7" s="26"/>
      <c r="F7" s="27"/>
      <c r="G7" s="27"/>
      <c r="H7" s="94"/>
      <c r="I7" s="28"/>
      <c r="J7" s="26"/>
      <c r="K7" s="29"/>
    </row>
    <row r="8" spans="1:11" s="1" customFormat="1" ht="18" customHeight="1">
      <c r="B8" s="95"/>
      <c r="C8" s="95"/>
      <c r="D8" s="96"/>
      <c r="E8" s="96"/>
      <c r="F8" s="97"/>
      <c r="G8" s="97"/>
      <c r="H8" s="97"/>
      <c r="I8" s="98"/>
      <c r="J8" s="96"/>
      <c r="K8" s="99"/>
    </row>
    <row r="9" spans="1:11" ht="18" customHeight="1">
      <c r="B9" s="100" t="s">
        <v>112</v>
      </c>
      <c r="C9" s="100"/>
      <c r="D9" s="101"/>
      <c r="E9" s="101"/>
      <c r="F9" s="82"/>
      <c r="G9" s="82"/>
      <c r="H9" s="79"/>
      <c r="I9" s="41"/>
      <c r="J9" s="101"/>
      <c r="K9" s="42"/>
    </row>
    <row r="10" spans="1:11" ht="18" customHeight="1">
      <c r="B10" s="38" t="s">
        <v>45</v>
      </c>
      <c r="C10" s="79">
        <f>D10</f>
        <v>0</v>
      </c>
      <c r="D10" s="79">
        <v>0</v>
      </c>
      <c r="E10" s="79"/>
      <c r="F10" s="79">
        <v>0</v>
      </c>
      <c r="G10" s="82"/>
      <c r="H10" s="79"/>
      <c r="I10" s="41"/>
      <c r="J10" s="79"/>
      <c r="K10" s="42" t="s">
        <v>153</v>
      </c>
    </row>
    <row r="11" spans="1:11" ht="18" customHeight="1">
      <c r="B11" s="38" t="s">
        <v>46</v>
      </c>
      <c r="C11" s="79">
        <f>D11</f>
        <v>50000</v>
      </c>
      <c r="D11" s="79">
        <v>50000</v>
      </c>
      <c r="E11" s="79"/>
      <c r="F11" s="79">
        <v>50000</v>
      </c>
      <c r="G11" s="82"/>
      <c r="H11" s="79"/>
      <c r="I11" s="41"/>
      <c r="J11" s="79"/>
      <c r="K11" s="42"/>
    </row>
    <row r="12" spans="1:11" ht="18" customHeight="1">
      <c r="B12" s="38" t="s">
        <v>44</v>
      </c>
      <c r="C12" s="79">
        <f>D12</f>
        <v>70000</v>
      </c>
      <c r="D12" s="82">
        <v>70000</v>
      </c>
      <c r="E12" s="82"/>
      <c r="F12" s="82">
        <v>20000</v>
      </c>
      <c r="G12" s="82">
        <v>50000</v>
      </c>
      <c r="H12" s="79"/>
      <c r="I12" s="41"/>
      <c r="J12" s="82"/>
      <c r="K12" s="42"/>
    </row>
    <row r="13" spans="1:11" ht="18" customHeight="1" thickBot="1">
      <c r="B13" s="83" t="s">
        <v>63</v>
      </c>
      <c r="C13" s="84">
        <f>D13</f>
        <v>60000</v>
      </c>
      <c r="D13" s="91">
        <v>60000</v>
      </c>
      <c r="E13" s="91"/>
      <c r="F13" s="91">
        <v>60000</v>
      </c>
      <c r="G13" s="91"/>
      <c r="H13" s="84"/>
      <c r="I13" s="86"/>
      <c r="J13" s="91"/>
      <c r="K13" s="87"/>
    </row>
    <row r="14" spans="1:11" s="92" customFormat="1" ht="24" customHeight="1">
      <c r="B14" s="27" t="s">
        <v>119</v>
      </c>
      <c r="C14" s="35">
        <f>SUM(C10:C13)</f>
        <v>180000</v>
      </c>
      <c r="D14" s="35">
        <f>SUM(D10:D13)</f>
        <v>180000</v>
      </c>
      <c r="E14" s="35"/>
      <c r="F14" s="35">
        <f t="shared" ref="F14:G14" si="0">SUM(F10:F13)</f>
        <v>130000</v>
      </c>
      <c r="G14" s="35">
        <f t="shared" si="0"/>
        <v>50000</v>
      </c>
      <c r="H14" s="35"/>
      <c r="I14" s="36">
        <f>SUM(F14:H14)</f>
        <v>180000</v>
      </c>
      <c r="J14" s="35"/>
      <c r="K14" s="90"/>
    </row>
    <row r="15" spans="1:11" ht="18" customHeight="1">
      <c r="B15" s="95"/>
      <c r="C15" s="95"/>
      <c r="D15" s="96"/>
      <c r="E15" s="96"/>
      <c r="F15" s="97"/>
      <c r="G15" s="97"/>
      <c r="H15" s="96"/>
      <c r="I15" s="102"/>
      <c r="J15" s="96"/>
      <c r="K15" s="103"/>
    </row>
    <row r="16" spans="1:11" ht="18" customHeight="1">
      <c r="B16" s="100" t="s">
        <v>59</v>
      </c>
      <c r="C16" s="100"/>
      <c r="D16" s="101"/>
      <c r="E16" s="101"/>
      <c r="F16" s="82"/>
      <c r="G16" s="82"/>
      <c r="H16" s="79"/>
      <c r="I16" s="41"/>
      <c r="J16" s="101"/>
      <c r="K16" s="42"/>
    </row>
    <row r="17" spans="2:13" ht="18" customHeight="1">
      <c r="B17" s="38" t="s">
        <v>46</v>
      </c>
      <c r="C17" s="79">
        <f>D17</f>
        <v>50000</v>
      </c>
      <c r="D17" s="79">
        <v>50000</v>
      </c>
      <c r="E17" s="79"/>
      <c r="F17" s="82">
        <v>50000</v>
      </c>
      <c r="G17" s="82"/>
      <c r="H17" s="79"/>
      <c r="I17" s="41"/>
      <c r="J17" s="79"/>
      <c r="K17" s="42"/>
    </row>
    <row r="18" spans="2:13" ht="18" customHeight="1">
      <c r="B18" s="38" t="s">
        <v>53</v>
      </c>
      <c r="C18" s="79">
        <f>D18</f>
        <v>80000</v>
      </c>
      <c r="D18" s="79">
        <v>80000</v>
      </c>
      <c r="E18" s="79"/>
      <c r="F18" s="82">
        <v>80000</v>
      </c>
      <c r="G18" s="82"/>
      <c r="H18" s="79"/>
      <c r="I18" s="41"/>
      <c r="J18" s="79"/>
      <c r="K18" s="104"/>
    </row>
    <row r="19" spans="2:13" ht="18" customHeight="1">
      <c r="B19" s="38" t="s">
        <v>58</v>
      </c>
      <c r="C19" s="79">
        <v>900000</v>
      </c>
      <c r="D19" s="82">
        <f>G19</f>
        <v>250000</v>
      </c>
      <c r="E19" s="82"/>
      <c r="F19" s="82">
        <v>0</v>
      </c>
      <c r="G19" s="82">
        <v>250000</v>
      </c>
      <c r="H19" s="79">
        <v>650000</v>
      </c>
      <c r="I19" s="41"/>
      <c r="J19" s="82"/>
      <c r="K19" s="42" t="s">
        <v>154</v>
      </c>
    </row>
    <row r="20" spans="2:13" ht="18" customHeight="1" thickBot="1">
      <c r="B20" s="83" t="s">
        <v>64</v>
      </c>
      <c r="C20" s="84">
        <f>D20</f>
        <v>120000</v>
      </c>
      <c r="D20" s="91">
        <v>120000</v>
      </c>
      <c r="E20" s="91"/>
      <c r="F20" s="91">
        <v>120000</v>
      </c>
      <c r="G20" s="91"/>
      <c r="H20" s="84"/>
      <c r="I20" s="86"/>
      <c r="J20" s="91"/>
      <c r="K20" s="87"/>
    </row>
    <row r="21" spans="2:13" s="92" customFormat="1" ht="24" customHeight="1">
      <c r="B21" s="27" t="s">
        <v>119</v>
      </c>
      <c r="C21" s="35">
        <f>SUM(C17:C20)</f>
        <v>1150000</v>
      </c>
      <c r="D21" s="35">
        <f>SUM(D17:D20)</f>
        <v>500000</v>
      </c>
      <c r="E21" s="35"/>
      <c r="F21" s="35">
        <f t="shared" ref="F21:H21" si="1">SUM(F17:F20)</f>
        <v>250000</v>
      </c>
      <c r="G21" s="35">
        <f t="shared" si="1"/>
        <v>250000</v>
      </c>
      <c r="H21" s="35">
        <f t="shared" si="1"/>
        <v>650000</v>
      </c>
      <c r="I21" s="36">
        <f>SUM(F21:H21)</f>
        <v>1150000</v>
      </c>
      <c r="J21" s="35"/>
      <c r="K21" s="90"/>
    </row>
    <row r="22" spans="2:13" ht="18" customHeight="1">
      <c r="B22" s="38"/>
      <c r="C22" s="38"/>
      <c r="D22" s="79"/>
      <c r="E22" s="79"/>
      <c r="F22" s="82"/>
      <c r="G22" s="82"/>
      <c r="H22" s="79"/>
      <c r="I22" s="41"/>
      <c r="J22" s="79"/>
      <c r="K22" s="42"/>
      <c r="M22" s="105"/>
    </row>
    <row r="23" spans="2:13" ht="18" customHeight="1">
      <c r="B23" s="38"/>
      <c r="C23" s="38"/>
      <c r="D23" s="38"/>
      <c r="E23" s="38"/>
      <c r="F23" s="39"/>
      <c r="G23" s="40"/>
      <c r="H23" s="38"/>
      <c r="I23" s="41"/>
      <c r="J23" s="38"/>
      <c r="K23" s="42"/>
    </row>
    <row r="24" spans="2:13" ht="18" customHeight="1">
      <c r="B24" s="100" t="s">
        <v>155</v>
      </c>
      <c r="C24" s="100"/>
      <c r="D24" s="101"/>
      <c r="E24" s="101"/>
      <c r="F24" s="106"/>
      <c r="G24" s="82"/>
      <c r="H24" s="79"/>
      <c r="I24" s="41"/>
      <c r="J24" s="101"/>
      <c r="K24" s="42"/>
    </row>
    <row r="25" spans="2:13" ht="18" customHeight="1">
      <c r="B25" s="107" t="s">
        <v>44</v>
      </c>
      <c r="C25" s="108">
        <f>D25</f>
        <v>50000</v>
      </c>
      <c r="D25" s="108">
        <v>50000</v>
      </c>
      <c r="E25" s="108"/>
      <c r="F25" s="108">
        <v>20000</v>
      </c>
      <c r="G25" s="109">
        <v>30000</v>
      </c>
      <c r="H25" s="108"/>
      <c r="I25" s="110"/>
      <c r="J25" s="108"/>
      <c r="K25" s="111"/>
    </row>
    <row r="26" spans="2:13" ht="18" customHeight="1">
      <c r="B26" s="107" t="s">
        <v>52</v>
      </c>
      <c r="C26" s="108">
        <f>D26</f>
        <v>50000</v>
      </c>
      <c r="D26" s="108">
        <v>50000</v>
      </c>
      <c r="E26" s="108"/>
      <c r="F26" s="108">
        <v>50000</v>
      </c>
      <c r="G26" s="109"/>
      <c r="H26" s="108"/>
      <c r="I26" s="110"/>
      <c r="J26" s="108"/>
      <c r="K26" s="111"/>
    </row>
    <row r="27" spans="2:13" ht="31.5">
      <c r="B27" s="112" t="s">
        <v>57</v>
      </c>
      <c r="C27" s="113">
        <f>D27</f>
        <v>68000</v>
      </c>
      <c r="D27" s="108">
        <v>68000</v>
      </c>
      <c r="E27" s="108"/>
      <c r="F27" s="109">
        <v>68000</v>
      </c>
      <c r="G27" s="114"/>
      <c r="H27" s="108"/>
      <c r="I27" s="110"/>
      <c r="J27" s="108"/>
      <c r="K27" s="115" t="s">
        <v>156</v>
      </c>
    </row>
    <row r="28" spans="2:13" ht="18" customHeight="1" thickBot="1">
      <c r="B28" s="116" t="s">
        <v>62</v>
      </c>
      <c r="C28" s="117">
        <f>D28</f>
        <v>250000</v>
      </c>
      <c r="D28" s="117">
        <v>250000</v>
      </c>
      <c r="E28" s="117"/>
      <c r="F28" s="118"/>
      <c r="G28" s="119">
        <v>250000</v>
      </c>
      <c r="H28" s="117"/>
      <c r="I28" s="120"/>
      <c r="J28" s="117"/>
      <c r="K28" s="121"/>
    </row>
    <row r="29" spans="2:13" s="92" customFormat="1" ht="24" customHeight="1">
      <c r="B29" s="27" t="s">
        <v>119</v>
      </c>
      <c r="C29" s="35">
        <f>SUM(C25:C28)</f>
        <v>418000</v>
      </c>
      <c r="D29" s="35">
        <f>SUM(D25:D28)</f>
        <v>418000</v>
      </c>
      <c r="E29" s="35"/>
      <c r="F29" s="89">
        <f>SUM(F25:F28)</f>
        <v>138000</v>
      </c>
      <c r="G29" s="89">
        <f>SUM(G25:G28)</f>
        <v>280000</v>
      </c>
      <c r="H29" s="89">
        <f>SUM(H25:H28)</f>
        <v>0</v>
      </c>
      <c r="I29" s="36">
        <f>SUM(F29:H29)</f>
        <v>418000</v>
      </c>
      <c r="J29" s="35"/>
      <c r="K29" s="90" t="s">
        <v>145</v>
      </c>
    </row>
    <row r="30" spans="2:13" ht="18" customHeight="1">
      <c r="B30" s="38"/>
      <c r="C30" s="38"/>
      <c r="D30" s="38"/>
      <c r="E30" s="38"/>
      <c r="F30" s="39"/>
      <c r="G30" s="40"/>
      <c r="H30" s="38"/>
      <c r="I30" s="41"/>
      <c r="J30" s="38"/>
      <c r="K30" s="42"/>
    </row>
    <row r="31" spans="2:13" ht="18" customHeight="1">
      <c r="B31" s="38"/>
      <c r="C31" s="38"/>
      <c r="D31" s="38"/>
      <c r="E31" s="38"/>
      <c r="F31" s="39"/>
      <c r="G31" s="40"/>
      <c r="H31" s="38"/>
      <c r="I31" s="41"/>
      <c r="J31" s="38"/>
      <c r="K31" s="42"/>
    </row>
    <row r="32" spans="2:13" s="43" customFormat="1" ht="24.95" customHeight="1">
      <c r="B32" s="44" t="s">
        <v>114</v>
      </c>
      <c r="C32" s="45">
        <f>C29+C21+C14</f>
        <v>1748000</v>
      </c>
      <c r="D32" s="45">
        <f>D29+D21+D14</f>
        <v>1098000</v>
      </c>
      <c r="E32" s="45"/>
      <c r="F32" s="45">
        <f t="shared" ref="F32:I32" si="2">F29+F21+F14</f>
        <v>518000</v>
      </c>
      <c r="G32" s="45">
        <f t="shared" si="2"/>
        <v>580000</v>
      </c>
      <c r="H32" s="45">
        <f t="shared" si="2"/>
        <v>650000</v>
      </c>
      <c r="I32" s="45">
        <f t="shared" si="2"/>
        <v>1748000</v>
      </c>
      <c r="J32" s="45"/>
      <c r="K32" s="46"/>
    </row>
    <row r="33" spans="7:7" ht="18" customHeight="1">
      <c r="G33" s="76"/>
    </row>
    <row r="34" spans="7:7" ht="18" customHeight="1">
      <c r="G34" s="76"/>
    </row>
    <row r="35" spans="7:7" ht="18" customHeight="1">
      <c r="G35" s="76"/>
    </row>
  </sheetData>
  <mergeCells count="2">
    <mergeCell ref="B2:K2"/>
    <mergeCell ref="F4:G4"/>
  </mergeCells>
  <printOptions horizontalCentered="1"/>
  <pageMargins left="0.25" right="0.25" top="0.75" bottom="0.75" header="0.3" footer="0.3"/>
  <pageSetup scale="66" orientation="landscape" r:id="rId1"/>
  <headerFooter>
    <oddFooter>&amp;L&amp;D&amp;CPage &amp;P of 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04D4-7C25-477D-B851-3F7E89FC3F01}">
  <sheetPr>
    <tabColor theme="6" tint="0.59999389629810485"/>
  </sheetPr>
  <dimension ref="A1:Q8"/>
  <sheetViews>
    <sheetView topLeftCell="G1" zoomScale="130" zoomScaleNormal="130" workbookViewId="0">
      <selection activeCell="N10" sqref="N10"/>
    </sheetView>
  </sheetViews>
  <sheetFormatPr defaultRowHeight="14.25"/>
  <cols>
    <col min="1" max="1" width="13.25" customWidth="1"/>
    <col min="2" max="2" width="2.625" customWidth="1"/>
    <col min="3" max="3" width="47" bestFit="1" customWidth="1"/>
    <col min="4" max="4" width="2.25" customWidth="1"/>
    <col min="5" max="5" width="36.125" bestFit="1" customWidth="1"/>
    <col min="6" max="6" width="2.25" customWidth="1"/>
    <col min="7" max="7" width="40.75" bestFit="1" customWidth="1"/>
    <col min="8" max="8" width="2.25" customWidth="1"/>
    <col min="9" max="9" width="68.375" customWidth="1"/>
    <col min="10" max="10" width="1.5" customWidth="1"/>
    <col min="11" max="11" width="35.375" bestFit="1" customWidth="1"/>
    <col min="12" max="12" width="0.75" customWidth="1"/>
    <col min="13" max="13" width="53.125" customWidth="1"/>
    <col min="15" max="15" width="16.875" bestFit="1" customWidth="1"/>
  </cols>
  <sheetData>
    <row r="1" spans="1:17" ht="15">
      <c r="A1" t="s">
        <v>31</v>
      </c>
      <c r="C1" t="s">
        <v>32</v>
      </c>
      <c r="E1" t="s">
        <v>33</v>
      </c>
      <c r="G1" t="s">
        <v>34</v>
      </c>
      <c r="I1" t="s">
        <v>35</v>
      </c>
      <c r="K1" t="s">
        <v>36</v>
      </c>
      <c r="M1" s="128" t="s">
        <v>37</v>
      </c>
      <c r="O1" t="s">
        <v>38</v>
      </c>
      <c r="Q1" t="s">
        <v>39</v>
      </c>
    </row>
    <row r="2" spans="1:17" ht="17.25">
      <c r="A2" t="s">
        <v>40</v>
      </c>
      <c r="C2" s="124" t="s">
        <v>41</v>
      </c>
      <c r="E2" t="s">
        <v>42</v>
      </c>
      <c r="G2" t="s">
        <v>43</v>
      </c>
      <c r="I2" t="s">
        <v>44</v>
      </c>
      <c r="K2" t="s">
        <v>45</v>
      </c>
      <c r="M2" s="123" t="s">
        <v>46</v>
      </c>
      <c r="O2" t="s">
        <v>41</v>
      </c>
      <c r="Q2" t="s">
        <v>47</v>
      </c>
    </row>
    <row r="3" spans="1:17" ht="17.25">
      <c r="A3" t="s">
        <v>48</v>
      </c>
      <c r="C3" s="124" t="s">
        <v>49</v>
      </c>
      <c r="E3" t="s">
        <v>50</v>
      </c>
      <c r="G3" t="s">
        <v>51</v>
      </c>
      <c r="I3" t="s">
        <v>52</v>
      </c>
      <c r="K3" t="s">
        <v>46</v>
      </c>
      <c r="M3" s="127" t="s">
        <v>53</v>
      </c>
      <c r="O3" t="s">
        <v>49</v>
      </c>
      <c r="Q3" t="s">
        <v>54</v>
      </c>
    </row>
    <row r="4" spans="1:17" ht="17.25">
      <c r="C4" s="125" t="s">
        <v>47</v>
      </c>
      <c r="E4" t="s">
        <v>55</v>
      </c>
      <c r="G4" t="s">
        <v>56</v>
      </c>
      <c r="I4" t="s">
        <v>57</v>
      </c>
      <c r="K4" t="s">
        <v>44</v>
      </c>
      <c r="M4" s="123" t="s">
        <v>58</v>
      </c>
      <c r="Q4" t="s">
        <v>59</v>
      </c>
    </row>
    <row r="5" spans="1:17" ht="17.25">
      <c r="C5" s="125" t="s">
        <v>54</v>
      </c>
      <c r="E5" t="s">
        <v>60</v>
      </c>
      <c r="G5" t="s">
        <v>61</v>
      </c>
      <c r="I5" t="s">
        <v>62</v>
      </c>
      <c r="K5" t="s">
        <v>63</v>
      </c>
      <c r="M5" s="129" t="s">
        <v>64</v>
      </c>
    </row>
    <row r="6" spans="1:17" ht="17.25">
      <c r="C6" s="125" t="s">
        <v>59</v>
      </c>
      <c r="E6" t="s">
        <v>65</v>
      </c>
      <c r="G6" t="s">
        <v>66</v>
      </c>
    </row>
    <row r="7" spans="1:17">
      <c r="E7" t="s">
        <v>67</v>
      </c>
      <c r="G7" t="s">
        <v>68</v>
      </c>
    </row>
    <row r="8" spans="1:17">
      <c r="E8" t="s">
        <v>69</v>
      </c>
      <c r="G8" t="s">
        <v>70</v>
      </c>
    </row>
  </sheetData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14F8-E9F0-49AE-975B-050701826FA6}">
  <sheetPr>
    <tabColor rgb="FF00B0F0"/>
    <pageSetUpPr fitToPage="1"/>
  </sheetPr>
  <dimension ref="A1:I1006"/>
  <sheetViews>
    <sheetView tabSelected="1" zoomScale="130" zoomScaleNormal="130" zoomScaleSheetLayoutView="115" workbookViewId="0">
      <pane ySplit="5" topLeftCell="A6" activePane="bottomLeft" state="frozen"/>
      <selection pane="bottomLeft" activeCell="K28" sqref="K28"/>
    </sheetView>
  </sheetViews>
  <sheetFormatPr defaultRowHeight="14.25"/>
  <cols>
    <col min="1" max="1" width="17.875" customWidth="1"/>
    <col min="2" max="2" width="18.125" customWidth="1"/>
    <col min="3" max="3" width="14.375" style="126" customWidth="1"/>
    <col min="4" max="4" width="13.25" customWidth="1"/>
    <col min="5" max="5" width="37.875" bestFit="1" customWidth="1"/>
    <col min="6" max="6" width="42.75" customWidth="1"/>
    <col min="7" max="7" width="17.125" customWidth="1"/>
    <col min="8" max="8" width="16.375" customWidth="1"/>
    <col min="9" max="9" width="10.625" bestFit="1" customWidth="1"/>
  </cols>
  <sheetData>
    <row r="1" spans="1:9" ht="18">
      <c r="A1" s="195" t="s">
        <v>71</v>
      </c>
      <c r="C1" s="202"/>
    </row>
    <row r="2" spans="1:9" ht="15">
      <c r="A2" s="194" t="s">
        <v>72</v>
      </c>
      <c r="B2">
        <f>SUBTOTAL(103,A16:A503)</f>
        <v>11</v>
      </c>
      <c r="C2" s="203" t="s">
        <v>73</v>
      </c>
      <c r="D2" s="204">
        <f>SUBTOTAL(9,C6:C1002)</f>
        <v>81277.77</v>
      </c>
    </row>
    <row r="3" spans="1:9" ht="15">
      <c r="A3" s="194" t="s">
        <v>74</v>
      </c>
      <c r="B3" s="122">
        <f>IF(COUNTA(A16:A1002)=0,"",MAX(A16:A1002))</f>
        <v>46265</v>
      </c>
      <c r="C3" s="203" t="s">
        <v>75</v>
      </c>
      <c r="D3" s="204" cm="1">
        <f t="array" aca="1" ref="D3" ca="1">SUMPRODUCT(SUBTOTAL(103,OFFSET(C15,ROW(C6:C503)-ROW(C15),0))*(D6:D503="Ops")*(C6:C503))</f>
        <v>32616.02</v>
      </c>
      <c r="E3" s="194" t="s">
        <v>76</v>
      </c>
      <c r="F3" s="204" cm="1">
        <f t="array" aca="1" ref="F3" ca="1">SUMPRODUCT(SUBTOTAL(103,OFFSET(C15,ROW(C6:C503)-ROW(C15),0))*(D6:D503="Project")*(C6:C503))</f>
        <v>48661.75</v>
      </c>
    </row>
    <row r="4" spans="1:9">
      <c r="C4" s="202"/>
    </row>
    <row r="5" spans="1:9" ht="15">
      <c r="A5" t="s">
        <v>77</v>
      </c>
      <c r="B5" t="s">
        <v>78</v>
      </c>
      <c r="C5" s="202" t="s">
        <v>79</v>
      </c>
      <c r="D5" t="s">
        <v>31</v>
      </c>
      <c r="E5" t="s">
        <v>80</v>
      </c>
      <c r="F5" t="s">
        <v>81</v>
      </c>
      <c r="G5" t="s">
        <v>82</v>
      </c>
      <c r="H5" s="194" t="s">
        <v>83</v>
      </c>
      <c r="I5" s="194" t="s">
        <v>84</v>
      </c>
    </row>
    <row r="6" spans="1:9">
      <c r="A6" s="205">
        <v>46234</v>
      </c>
      <c r="B6" s="206" t="s">
        <v>85</v>
      </c>
      <c r="C6" s="207">
        <v>6894.5</v>
      </c>
      <c r="D6" s="206" t="s">
        <v>48</v>
      </c>
      <c r="E6" s="206" t="s">
        <v>59</v>
      </c>
      <c r="F6" s="206" t="s">
        <v>58</v>
      </c>
      <c r="G6" s="206"/>
      <c r="H6" s="204">
        <f>IF(A6="","",_xlfn.AGGREGATE(9,5,$C$6:C6))</f>
        <v>6894.5</v>
      </c>
      <c r="I6" t="str">
        <f>IF(A6="","",IF(AND(A6&lt;&gt;"",C6&lt;&gt;"",D6&lt;&gt;"",E6&lt;&gt;"",F6&lt;&gt;""),"✓ Complete","⚠ Incomplete"))</f>
        <v>✓ Complete</v>
      </c>
    </row>
    <row r="7" spans="1:9">
      <c r="A7" s="205">
        <v>46234</v>
      </c>
      <c r="B7" s="205" t="s">
        <v>86</v>
      </c>
      <c r="C7" s="207">
        <v>21397.5</v>
      </c>
      <c r="D7" s="206" t="s">
        <v>40</v>
      </c>
      <c r="E7" s="206" t="s">
        <v>41</v>
      </c>
      <c r="F7" s="206" t="s">
        <v>55</v>
      </c>
      <c r="G7" s="206"/>
      <c r="H7" s="204">
        <f>IF(A7="","",_xlfn.AGGREGATE(9,5,$C$6:C7))</f>
        <v>28292</v>
      </c>
      <c r="I7" t="str">
        <f t="shared" ref="I7:I14" si="0">IF(A7="","",IF(AND(A7&lt;&gt;"",C7&lt;&gt;"",D7&lt;&gt;"",E7&lt;&gt;"",F7&lt;&gt;""),"✓ Complete","⚠ Incomplete"))</f>
        <v>✓ Complete</v>
      </c>
    </row>
    <row r="8" spans="1:9">
      <c r="A8" s="205">
        <v>46234</v>
      </c>
      <c r="B8" s="206" t="s">
        <v>86</v>
      </c>
      <c r="C8" s="207">
        <v>1620</v>
      </c>
      <c r="D8" s="206" t="s">
        <v>48</v>
      </c>
      <c r="E8" s="206" t="s">
        <v>59</v>
      </c>
      <c r="F8" s="206" t="s">
        <v>58</v>
      </c>
      <c r="G8" s="206"/>
      <c r="H8" s="204">
        <f>IF(A8="","",_xlfn.AGGREGATE(9,5,$C$6:C8))</f>
        <v>29912</v>
      </c>
      <c r="I8" t="str">
        <f t="shared" si="0"/>
        <v>✓ Complete</v>
      </c>
    </row>
    <row r="9" spans="1:9">
      <c r="A9" s="205">
        <v>46234</v>
      </c>
      <c r="B9" s="205" t="s">
        <v>86</v>
      </c>
      <c r="C9" s="207">
        <v>7500</v>
      </c>
      <c r="D9" s="206" t="s">
        <v>48</v>
      </c>
      <c r="E9" s="206" t="s">
        <v>54</v>
      </c>
      <c r="F9" s="206" t="s">
        <v>46</v>
      </c>
      <c r="G9" s="206" t="s">
        <v>87</v>
      </c>
      <c r="H9" s="204">
        <f>IF(A9="","",_xlfn.AGGREGATE(9,5,$C$6:C9))</f>
        <v>37412</v>
      </c>
      <c r="I9" t="str">
        <f t="shared" si="0"/>
        <v>✓ Complete</v>
      </c>
    </row>
    <row r="10" spans="1:9">
      <c r="A10" s="205">
        <v>46234</v>
      </c>
      <c r="B10" s="206" t="s">
        <v>88</v>
      </c>
      <c r="C10" s="207">
        <v>3577.5</v>
      </c>
      <c r="D10" s="206" t="s">
        <v>48</v>
      </c>
      <c r="E10" s="206" t="s">
        <v>54</v>
      </c>
      <c r="F10" s="206" t="s">
        <v>44</v>
      </c>
      <c r="G10" s="206"/>
      <c r="H10" s="204">
        <f>IF(A10="","",_xlfn.AGGREGATE(9,5,$C$6:C10))</f>
        <v>40989.5</v>
      </c>
      <c r="I10" t="str">
        <f t="shared" si="0"/>
        <v>✓ Complete</v>
      </c>
    </row>
    <row r="11" spans="1:9">
      <c r="A11" s="205">
        <v>46234</v>
      </c>
      <c r="B11" s="205" t="s">
        <v>88</v>
      </c>
      <c r="C11" s="207">
        <v>397.5</v>
      </c>
      <c r="D11" s="206" t="s">
        <v>48</v>
      </c>
      <c r="E11" s="206" t="s">
        <v>59</v>
      </c>
      <c r="F11" s="206" t="s">
        <v>53</v>
      </c>
      <c r="G11" s="206"/>
      <c r="H11" s="204">
        <f>IF(A11="","",_xlfn.AGGREGATE(9,5,$C$6:C11))</f>
        <v>41387</v>
      </c>
      <c r="I11" t="str">
        <f t="shared" si="0"/>
        <v>✓ Complete</v>
      </c>
    </row>
    <row r="12" spans="1:9">
      <c r="A12" s="205">
        <v>46234</v>
      </c>
      <c r="B12" s="206" t="s">
        <v>89</v>
      </c>
      <c r="C12" s="207">
        <v>1277.5</v>
      </c>
      <c r="D12" s="206" t="s">
        <v>40</v>
      </c>
      <c r="E12" s="206" t="s">
        <v>41</v>
      </c>
      <c r="F12" s="206" t="s">
        <v>42</v>
      </c>
      <c r="G12" s="206"/>
      <c r="H12" s="204">
        <f>IF(A12="","",_xlfn.AGGREGATE(9,5,$C$6:C12))</f>
        <v>42664.5</v>
      </c>
      <c r="I12" t="str">
        <f t="shared" si="0"/>
        <v>✓ Complete</v>
      </c>
    </row>
    <row r="13" spans="1:9">
      <c r="A13" s="205">
        <v>46234</v>
      </c>
      <c r="B13" s="205" t="s">
        <v>89</v>
      </c>
      <c r="C13" s="207">
        <v>202</v>
      </c>
      <c r="D13" s="206" t="s">
        <v>40</v>
      </c>
      <c r="E13" s="206" t="s">
        <v>49</v>
      </c>
      <c r="F13" s="206" t="s">
        <v>61</v>
      </c>
      <c r="G13" s="206"/>
      <c r="H13" s="204">
        <f>IF(A13="","",_xlfn.AGGREGATE(9,5,$C$6:C13))</f>
        <v>42866.5</v>
      </c>
      <c r="I13" t="str">
        <f t="shared" si="0"/>
        <v>✓ Complete</v>
      </c>
    </row>
    <row r="14" spans="1:9">
      <c r="A14" s="205">
        <v>46234</v>
      </c>
      <c r="B14" s="206" t="s">
        <v>90</v>
      </c>
      <c r="C14" s="207">
        <v>42.19</v>
      </c>
      <c r="D14" s="206" t="s">
        <v>40</v>
      </c>
      <c r="E14" s="206" t="s">
        <v>49</v>
      </c>
      <c r="F14" s="206" t="s">
        <v>66</v>
      </c>
      <c r="G14" s="206"/>
      <c r="H14" s="204">
        <f>IF(A14="","",_xlfn.AGGREGATE(9,5,$C$6:C14))</f>
        <v>42908.69</v>
      </c>
      <c r="I14" t="str">
        <f t="shared" si="0"/>
        <v>✓ Complete</v>
      </c>
    </row>
    <row r="15" spans="1:9">
      <c r="A15" s="205">
        <v>46265</v>
      </c>
      <c r="B15" s="205" t="s">
        <v>85</v>
      </c>
      <c r="C15" s="207">
        <v>7249.75</v>
      </c>
      <c r="D15" s="206" t="s">
        <v>48</v>
      </c>
      <c r="E15" s="206" t="s">
        <v>59</v>
      </c>
      <c r="F15" s="206" t="s">
        <v>58</v>
      </c>
      <c r="G15" s="206"/>
      <c r="H15" s="204">
        <f>IF(A15="","",_xlfn.AGGREGATE(9,5,$C$6:C15))</f>
        <v>50158.44</v>
      </c>
      <c r="I15" t="str">
        <f>IF(A15="","",IF(AND(A15&lt;&gt;"",C15&lt;&gt;"",D15&lt;&gt;"",E15&lt;&gt;"",F15&lt;&gt;""),"✓ Complete","⚠ Incomplete"))</f>
        <v>✓ Complete</v>
      </c>
    </row>
    <row r="16" spans="1:9">
      <c r="A16" s="205">
        <v>46265</v>
      </c>
      <c r="B16" s="206" t="s">
        <v>86</v>
      </c>
      <c r="C16" s="207">
        <v>6015</v>
      </c>
      <c r="D16" s="206" t="s">
        <v>40</v>
      </c>
      <c r="E16" s="206" t="s">
        <v>41</v>
      </c>
      <c r="F16" s="206" t="s">
        <v>55</v>
      </c>
      <c r="G16" s="206"/>
      <c r="H16" s="204">
        <f>IF(A16="","",_xlfn.AGGREGATE(9,5,$C$6:C16))</f>
        <v>56173.440000000002</v>
      </c>
      <c r="I16" t="str">
        <f t="shared" ref="I16:I17" si="1">IF(A16="","",IF(AND(A16&lt;&gt;"",C16&lt;&gt;"",D16&lt;&gt;"",E16&lt;&gt;"",F16&lt;&gt;""),"✓ Complete","⚠ Incomplete"))</f>
        <v>✓ Complete</v>
      </c>
    </row>
    <row r="17" spans="1:9">
      <c r="A17" s="205">
        <v>46265</v>
      </c>
      <c r="B17" s="205" t="s">
        <v>86</v>
      </c>
      <c r="C17" s="207">
        <v>3720</v>
      </c>
      <c r="D17" s="206" t="s">
        <v>48</v>
      </c>
      <c r="E17" s="206" t="s">
        <v>59</v>
      </c>
      <c r="F17" s="206" t="s">
        <v>58</v>
      </c>
      <c r="G17" s="206"/>
      <c r="H17" s="204">
        <f>IF(A17="","",_xlfn.AGGREGATE(9,5,$C$6:C17))</f>
        <v>59893.440000000002</v>
      </c>
      <c r="I17" t="str">
        <f t="shared" si="1"/>
        <v>✓ Complete</v>
      </c>
    </row>
    <row r="18" spans="1:9">
      <c r="A18" s="205">
        <v>46265</v>
      </c>
      <c r="B18" s="206" t="s">
        <v>86</v>
      </c>
      <c r="C18" s="207">
        <v>10680</v>
      </c>
      <c r="D18" s="206" t="s">
        <v>48</v>
      </c>
      <c r="E18" s="206" t="s">
        <v>54</v>
      </c>
      <c r="F18" s="206" t="s">
        <v>46</v>
      </c>
      <c r="G18" s="206" t="s">
        <v>87</v>
      </c>
      <c r="H18" s="204">
        <f>IF(A18="","",_xlfn.AGGREGATE(9,5,$C$6:C18))</f>
        <v>70573.440000000002</v>
      </c>
      <c r="I18" t="str">
        <f t="shared" ref="I18:I80" si="2">IF(A18="","",IF(AND(A18&lt;&gt;"",C18&lt;&gt;"",D18&lt;&gt;"",E18&lt;&gt;"",F18&lt;&gt;""),"✓ Complete","⚠ Incomplete"))</f>
        <v>✓ Complete</v>
      </c>
    </row>
    <row r="19" spans="1:9">
      <c r="A19" s="205">
        <v>46265</v>
      </c>
      <c r="B19" s="205" t="s">
        <v>86</v>
      </c>
      <c r="C19" s="207">
        <v>674.49</v>
      </c>
      <c r="D19" s="206" t="s">
        <v>40</v>
      </c>
      <c r="E19" s="206" t="s">
        <v>41</v>
      </c>
      <c r="F19" s="206" t="s">
        <v>60</v>
      </c>
      <c r="G19" s="206"/>
      <c r="H19" s="204">
        <f>IF(A19="","",_xlfn.AGGREGATE(9,5,$C$6:C19))</f>
        <v>71247.930000000008</v>
      </c>
      <c r="I19" t="str">
        <f>IF(A19="","",IF(AND(A19&lt;&gt;"",C19&lt;&gt;"",D19&lt;&gt;"",E19&lt;&gt;"",F19&lt;&gt;""),"✓ Complete","⚠ Incomplete"))</f>
        <v>✓ Complete</v>
      </c>
    </row>
    <row r="20" spans="1:9">
      <c r="A20" s="205">
        <v>46265</v>
      </c>
      <c r="B20" s="206" t="s">
        <v>88</v>
      </c>
      <c r="C20" s="207">
        <v>6492.5</v>
      </c>
      <c r="D20" s="206" t="s">
        <v>48</v>
      </c>
      <c r="E20" s="206" t="s">
        <v>54</v>
      </c>
      <c r="F20" s="206" t="s">
        <v>44</v>
      </c>
      <c r="G20" s="206"/>
      <c r="H20" s="204">
        <f>IF(A20="","",_xlfn.AGGREGATE(9,5,$C$6:C20))</f>
        <v>77740.430000000008</v>
      </c>
      <c r="I20" t="str">
        <f t="shared" si="2"/>
        <v>✓ Complete</v>
      </c>
    </row>
    <row r="21" spans="1:9">
      <c r="A21" s="205">
        <v>46265</v>
      </c>
      <c r="B21" s="205" t="s">
        <v>88</v>
      </c>
      <c r="C21" s="207">
        <v>265</v>
      </c>
      <c r="D21" s="206" t="s">
        <v>48</v>
      </c>
      <c r="E21" s="206" t="s">
        <v>59</v>
      </c>
      <c r="F21" s="206" t="s">
        <v>53</v>
      </c>
      <c r="G21" s="206"/>
      <c r="H21" s="204">
        <f>IF(A21="","",_xlfn.AGGREGATE(9,5,$C$6:C21))</f>
        <v>78005.430000000008</v>
      </c>
      <c r="I21" t="str">
        <f t="shared" si="2"/>
        <v>✓ Complete</v>
      </c>
    </row>
    <row r="22" spans="1:9">
      <c r="A22" s="205">
        <v>46265</v>
      </c>
      <c r="B22" s="206" t="s">
        <v>88</v>
      </c>
      <c r="C22" s="207">
        <v>265</v>
      </c>
      <c r="D22" s="206" t="s">
        <v>48</v>
      </c>
      <c r="E22" s="206" t="s">
        <v>47</v>
      </c>
      <c r="F22" s="206" t="s">
        <v>62</v>
      </c>
      <c r="G22" s="206"/>
      <c r="H22" s="204">
        <f>IF(A22="","",_xlfn.AGGREGATE(9,5,$C$6:C22))</f>
        <v>78270.430000000008</v>
      </c>
      <c r="I22" t="str">
        <f t="shared" ref="I22" si="3">IF(A22="","",IF(AND(A22&lt;&gt;"",C22&lt;&gt;"",D22&lt;&gt;"",E22&lt;&gt;"",F22&lt;&gt;""),"✓ Complete","⚠ Incomplete"))</f>
        <v>✓ Complete</v>
      </c>
    </row>
    <row r="23" spans="1:9">
      <c r="A23" s="205">
        <v>46265</v>
      </c>
      <c r="B23" s="205" t="s">
        <v>89</v>
      </c>
      <c r="C23" s="207">
        <v>2275</v>
      </c>
      <c r="D23" s="206" t="s">
        <v>40</v>
      </c>
      <c r="E23" s="206" t="s">
        <v>41</v>
      </c>
      <c r="F23" s="206" t="s">
        <v>42</v>
      </c>
      <c r="G23" s="206"/>
      <c r="H23" s="204">
        <f>IF(A23="","",_xlfn.AGGREGATE(9,5,$C$6:C23))</f>
        <v>80545.430000000008</v>
      </c>
      <c r="I23" t="str">
        <f t="shared" si="2"/>
        <v>✓ Complete</v>
      </c>
    </row>
    <row r="24" spans="1:9">
      <c r="A24" s="205">
        <v>46265</v>
      </c>
      <c r="B24" s="206" t="s">
        <v>89</v>
      </c>
      <c r="C24" s="207">
        <v>84.15</v>
      </c>
      <c r="D24" s="206" t="s">
        <v>40</v>
      </c>
      <c r="E24" s="206" t="s">
        <v>49</v>
      </c>
      <c r="F24" s="206" t="s">
        <v>68</v>
      </c>
      <c r="G24" s="206"/>
      <c r="H24" s="204">
        <f>IF(A24="","",_xlfn.AGGREGATE(9,5,$C$6:C24))</f>
        <v>80629.58</v>
      </c>
      <c r="I24" t="str">
        <f t="shared" si="2"/>
        <v>✓ Complete</v>
      </c>
    </row>
    <row r="25" spans="1:9">
      <c r="A25" s="205">
        <v>46265</v>
      </c>
      <c r="B25" s="205" t="s">
        <v>90</v>
      </c>
      <c r="C25" s="207">
        <v>42.19</v>
      </c>
      <c r="D25" s="206" t="s">
        <v>40</v>
      </c>
      <c r="E25" s="206" t="s">
        <v>49</v>
      </c>
      <c r="F25" s="206" t="s">
        <v>66</v>
      </c>
      <c r="G25" s="206"/>
      <c r="H25" s="204">
        <f>IF(A25="","",_xlfn.AGGREGATE(9,5,$C$6:C25))</f>
        <v>80671.77</v>
      </c>
      <c r="I25" t="str">
        <f t="shared" si="2"/>
        <v>✓ Complete</v>
      </c>
    </row>
    <row r="26" spans="1:9">
      <c r="A26" s="205">
        <v>46265</v>
      </c>
      <c r="B26" s="206" t="s">
        <v>91</v>
      </c>
      <c r="C26" s="207">
        <v>606</v>
      </c>
      <c r="D26" s="206" t="s">
        <v>40</v>
      </c>
      <c r="E26" s="206" t="s">
        <v>41</v>
      </c>
      <c r="F26" s="206" t="s">
        <v>67</v>
      </c>
      <c r="G26" s="206"/>
      <c r="H26" s="204">
        <f>IF(A26="","",_xlfn.AGGREGATE(9,5,$C$6:C26))</f>
        <v>81277.77</v>
      </c>
      <c r="I26" t="str">
        <f t="shared" si="2"/>
        <v>✓ Complete</v>
      </c>
    </row>
    <row r="27" spans="1:9">
      <c r="A27" s="205"/>
      <c r="B27" s="205"/>
      <c r="C27" s="207"/>
      <c r="D27" s="206"/>
      <c r="E27" s="206"/>
      <c r="F27" s="206"/>
      <c r="G27" s="206"/>
      <c r="H27" s="204" t="str">
        <f>IF(A27="","",_xlfn.AGGREGATE(9,5,$C$6:C27))</f>
        <v/>
      </c>
      <c r="I27" t="str">
        <f t="shared" si="2"/>
        <v/>
      </c>
    </row>
    <row r="28" spans="1:9">
      <c r="A28" s="205"/>
      <c r="B28" s="206"/>
      <c r="C28" s="207"/>
      <c r="D28" s="206"/>
      <c r="E28" s="206"/>
      <c r="F28" s="206"/>
      <c r="G28" s="206"/>
      <c r="H28" s="204" t="str">
        <f>IF(A28="","",_xlfn.AGGREGATE(9,5,$C$6:C28))</f>
        <v/>
      </c>
      <c r="I28" t="str">
        <f t="shared" si="2"/>
        <v/>
      </c>
    </row>
    <row r="29" spans="1:9">
      <c r="A29" s="205"/>
      <c r="B29" s="205"/>
      <c r="C29" s="207"/>
      <c r="D29" s="206"/>
      <c r="E29" s="206"/>
      <c r="F29" s="206"/>
      <c r="G29" s="206"/>
      <c r="H29" s="204" t="str">
        <f>IF(A29="","",_xlfn.AGGREGATE(9,5,$C$6:C29))</f>
        <v/>
      </c>
      <c r="I29" t="str">
        <f t="shared" si="2"/>
        <v/>
      </c>
    </row>
    <row r="30" spans="1:9">
      <c r="A30" s="205"/>
      <c r="B30" s="206"/>
      <c r="C30" s="207"/>
      <c r="D30" s="206"/>
      <c r="E30" s="206"/>
      <c r="F30" s="206"/>
      <c r="G30" s="206"/>
      <c r="H30" s="204" t="str">
        <f>IF(A30="","",_xlfn.AGGREGATE(9,5,$C$6:C30))</f>
        <v/>
      </c>
      <c r="I30" t="str">
        <f t="shared" si="2"/>
        <v/>
      </c>
    </row>
    <row r="31" spans="1:9">
      <c r="A31" s="205"/>
      <c r="B31" s="205"/>
      <c r="C31" s="207"/>
      <c r="D31" s="206"/>
      <c r="E31" s="206"/>
      <c r="F31" s="206"/>
      <c r="G31" s="206"/>
      <c r="H31" s="204" t="str">
        <f>IF(A31="","",_xlfn.AGGREGATE(9,5,$C$6:C31))</f>
        <v/>
      </c>
      <c r="I31" t="str">
        <f t="shared" si="2"/>
        <v/>
      </c>
    </row>
    <row r="32" spans="1:9">
      <c r="A32" s="205"/>
      <c r="B32" s="206"/>
      <c r="C32" s="207"/>
      <c r="D32" s="206"/>
      <c r="E32" s="206"/>
      <c r="F32" s="206"/>
      <c r="G32" s="206"/>
      <c r="H32" s="204" t="str">
        <f>IF(A32="","",_xlfn.AGGREGATE(9,5,$C$6:C32))</f>
        <v/>
      </c>
      <c r="I32" t="str">
        <f t="shared" si="2"/>
        <v/>
      </c>
    </row>
    <row r="33" spans="1:9">
      <c r="A33" s="205"/>
      <c r="B33" s="205"/>
      <c r="C33" s="207"/>
      <c r="D33" s="206"/>
      <c r="E33" s="206"/>
      <c r="F33" s="206"/>
      <c r="G33" s="206"/>
      <c r="H33" s="204" t="str">
        <f>IF(A33="","",_xlfn.AGGREGATE(9,5,$C$6:C33))</f>
        <v/>
      </c>
      <c r="I33" t="str">
        <f t="shared" si="2"/>
        <v/>
      </c>
    </row>
    <row r="34" spans="1:9">
      <c r="A34" s="205"/>
      <c r="B34" s="206"/>
      <c r="C34" s="207"/>
      <c r="D34" s="206"/>
      <c r="E34" s="206"/>
      <c r="F34" s="206"/>
      <c r="G34" s="206"/>
      <c r="H34" s="204" t="str">
        <f>IF(A34="","",_xlfn.AGGREGATE(9,5,$C$6:C34))</f>
        <v/>
      </c>
      <c r="I34" t="str">
        <f t="shared" si="2"/>
        <v/>
      </c>
    </row>
    <row r="35" spans="1:9">
      <c r="A35" s="205"/>
      <c r="B35" s="205"/>
      <c r="C35" s="207"/>
      <c r="D35" s="206"/>
      <c r="E35" s="206"/>
      <c r="F35" s="206"/>
      <c r="G35" s="206"/>
      <c r="H35" s="204" t="str">
        <f>IF(A35="","",_xlfn.AGGREGATE(9,5,$C$6:C35))</f>
        <v/>
      </c>
      <c r="I35" t="str">
        <f t="shared" si="2"/>
        <v/>
      </c>
    </row>
    <row r="36" spans="1:9">
      <c r="A36" s="205"/>
      <c r="B36" s="206"/>
      <c r="C36" s="207"/>
      <c r="D36" s="206"/>
      <c r="E36" s="206"/>
      <c r="F36" s="206"/>
      <c r="G36" s="206"/>
      <c r="H36" s="204" t="str">
        <f>IF(A36="","",_xlfn.AGGREGATE(9,5,$C$6:C36))</f>
        <v/>
      </c>
      <c r="I36" t="str">
        <f t="shared" si="2"/>
        <v/>
      </c>
    </row>
    <row r="37" spans="1:9">
      <c r="A37" s="205"/>
      <c r="B37" s="205"/>
      <c r="C37" s="207"/>
      <c r="D37" s="206"/>
      <c r="E37" s="206"/>
      <c r="F37" s="206"/>
      <c r="G37" s="206"/>
      <c r="H37" s="204" t="str">
        <f>IF(A37="","",_xlfn.AGGREGATE(9,5,$C$6:C37))</f>
        <v/>
      </c>
      <c r="I37" t="str">
        <f t="shared" si="2"/>
        <v/>
      </c>
    </row>
    <row r="38" spans="1:9">
      <c r="A38" s="205"/>
      <c r="B38" s="206"/>
      <c r="C38" s="207"/>
      <c r="D38" s="206"/>
      <c r="E38" s="206"/>
      <c r="F38" s="206"/>
      <c r="G38" s="206"/>
      <c r="H38" s="204" t="str">
        <f>IF(A38="","",_xlfn.AGGREGATE(9,5,$C$6:C38))</f>
        <v/>
      </c>
      <c r="I38" t="str">
        <f t="shared" si="2"/>
        <v/>
      </c>
    </row>
    <row r="39" spans="1:9">
      <c r="A39" s="205"/>
      <c r="B39" s="205"/>
      <c r="C39" s="207"/>
      <c r="D39" s="206"/>
      <c r="E39" s="206"/>
      <c r="F39" s="206"/>
      <c r="G39" s="206"/>
      <c r="H39" s="204" t="str">
        <f>IF(A39="","",_xlfn.AGGREGATE(9,5,$C$6:C39))</f>
        <v/>
      </c>
      <c r="I39" t="str">
        <f t="shared" si="2"/>
        <v/>
      </c>
    </row>
    <row r="40" spans="1:9">
      <c r="A40" s="205"/>
      <c r="B40" s="206"/>
      <c r="C40" s="207"/>
      <c r="D40" s="206"/>
      <c r="E40" s="206"/>
      <c r="F40" s="206"/>
      <c r="G40" s="206"/>
      <c r="H40" s="204" t="str">
        <f>IF(A40="","",_xlfn.AGGREGATE(9,5,$C$6:C40))</f>
        <v/>
      </c>
      <c r="I40" t="str">
        <f t="shared" si="2"/>
        <v/>
      </c>
    </row>
    <row r="41" spans="1:9">
      <c r="A41" s="205"/>
      <c r="B41" s="205"/>
      <c r="C41" s="207"/>
      <c r="D41" s="206"/>
      <c r="E41" s="206"/>
      <c r="F41" s="206"/>
      <c r="G41" s="206"/>
      <c r="H41" s="204" t="str">
        <f>IF(A41="","",_xlfn.AGGREGATE(9,5,$C$6:C41))</f>
        <v/>
      </c>
      <c r="I41" t="str">
        <f t="shared" si="2"/>
        <v/>
      </c>
    </row>
    <row r="42" spans="1:9">
      <c r="A42" s="205"/>
      <c r="B42" s="206"/>
      <c r="C42" s="207"/>
      <c r="D42" s="206"/>
      <c r="E42" s="206"/>
      <c r="F42" s="206"/>
      <c r="G42" s="206"/>
      <c r="H42" s="204" t="str">
        <f>IF(A42="","",_xlfn.AGGREGATE(9,5,$C$6:C42))</f>
        <v/>
      </c>
      <c r="I42" t="str">
        <f t="shared" si="2"/>
        <v/>
      </c>
    </row>
    <row r="43" spans="1:9">
      <c r="A43" s="205"/>
      <c r="B43" s="205"/>
      <c r="C43" s="207"/>
      <c r="D43" s="206"/>
      <c r="E43" s="206"/>
      <c r="F43" s="206"/>
      <c r="G43" s="206"/>
      <c r="H43" s="204" t="str">
        <f>IF(A43="","",_xlfn.AGGREGATE(9,5,$C$6:C43))</f>
        <v/>
      </c>
      <c r="I43" t="str">
        <f t="shared" si="2"/>
        <v/>
      </c>
    </row>
    <row r="44" spans="1:9">
      <c r="A44" s="205"/>
      <c r="B44" s="206"/>
      <c r="C44" s="207"/>
      <c r="D44" s="206"/>
      <c r="E44" s="206"/>
      <c r="F44" s="206"/>
      <c r="G44" s="206"/>
      <c r="H44" s="204" t="str">
        <f>IF(A44="","",_xlfn.AGGREGATE(9,5,$C$6:C44))</f>
        <v/>
      </c>
      <c r="I44" t="str">
        <f t="shared" si="2"/>
        <v/>
      </c>
    </row>
    <row r="45" spans="1:9">
      <c r="A45" s="205"/>
      <c r="B45" s="205"/>
      <c r="C45" s="207"/>
      <c r="D45" s="206"/>
      <c r="E45" s="206"/>
      <c r="F45" s="206"/>
      <c r="G45" s="206"/>
      <c r="H45" s="204" t="str">
        <f>IF(A45="","",_xlfn.AGGREGATE(9,5,$C$6:C45))</f>
        <v/>
      </c>
      <c r="I45" t="str">
        <f t="shared" si="2"/>
        <v/>
      </c>
    </row>
    <row r="46" spans="1:9">
      <c r="A46" s="205"/>
      <c r="B46" s="206"/>
      <c r="C46" s="207"/>
      <c r="D46" s="206"/>
      <c r="E46" s="206"/>
      <c r="F46" s="206"/>
      <c r="G46" s="206"/>
      <c r="H46" s="204" t="str">
        <f>IF(A46="","",_xlfn.AGGREGATE(9,5,$C$6:C46))</f>
        <v/>
      </c>
      <c r="I46" t="str">
        <f t="shared" si="2"/>
        <v/>
      </c>
    </row>
    <row r="47" spans="1:9">
      <c r="A47" s="205"/>
      <c r="B47" s="205"/>
      <c r="C47" s="207"/>
      <c r="D47" s="206"/>
      <c r="E47" s="206"/>
      <c r="F47" s="206"/>
      <c r="G47" s="206"/>
      <c r="H47" s="204" t="str">
        <f>IF(A47="","",_xlfn.AGGREGATE(9,5,$C$6:C47))</f>
        <v/>
      </c>
      <c r="I47" t="str">
        <f t="shared" si="2"/>
        <v/>
      </c>
    </row>
    <row r="48" spans="1:9">
      <c r="A48" s="205"/>
      <c r="B48" s="206"/>
      <c r="C48" s="207"/>
      <c r="D48" s="206"/>
      <c r="E48" s="206"/>
      <c r="F48" s="206"/>
      <c r="G48" s="206"/>
      <c r="H48" s="204" t="str">
        <f>IF(A48="","",_xlfn.AGGREGATE(9,5,$C$6:C48))</f>
        <v/>
      </c>
      <c r="I48" t="str">
        <f t="shared" si="2"/>
        <v/>
      </c>
    </row>
    <row r="49" spans="1:9">
      <c r="A49" s="205"/>
      <c r="B49" s="205"/>
      <c r="C49" s="207"/>
      <c r="D49" s="206"/>
      <c r="E49" s="206"/>
      <c r="F49" s="206"/>
      <c r="G49" s="206"/>
      <c r="H49" s="204" t="str">
        <f>IF(A49="","",_xlfn.AGGREGATE(9,5,$C$6:C49))</f>
        <v/>
      </c>
      <c r="I49" t="str">
        <f t="shared" si="2"/>
        <v/>
      </c>
    </row>
    <row r="50" spans="1:9">
      <c r="A50" s="205"/>
      <c r="B50" s="206"/>
      <c r="C50" s="207"/>
      <c r="D50" s="206"/>
      <c r="E50" s="206"/>
      <c r="F50" s="206"/>
      <c r="G50" s="206"/>
      <c r="H50" s="204" t="str">
        <f>IF(A50="","",_xlfn.AGGREGATE(9,5,$C$6:C50))</f>
        <v/>
      </c>
      <c r="I50" t="str">
        <f t="shared" si="2"/>
        <v/>
      </c>
    </row>
    <row r="51" spans="1:9">
      <c r="A51" s="205"/>
      <c r="B51" s="205"/>
      <c r="C51" s="207"/>
      <c r="D51" s="206"/>
      <c r="E51" s="206"/>
      <c r="F51" s="206"/>
      <c r="G51" s="206"/>
      <c r="H51" s="204" t="str">
        <f>IF(A51="","",_xlfn.AGGREGATE(9,5,$C$6:C51))</f>
        <v/>
      </c>
      <c r="I51" t="str">
        <f t="shared" si="2"/>
        <v/>
      </c>
    </row>
    <row r="52" spans="1:9">
      <c r="A52" s="205"/>
      <c r="B52" s="206"/>
      <c r="C52" s="207"/>
      <c r="D52" s="206"/>
      <c r="E52" s="206"/>
      <c r="F52" s="206"/>
      <c r="G52" s="206"/>
      <c r="H52" s="204" t="str">
        <f>IF(A52="","",_xlfn.AGGREGATE(9,5,$C$6:C52))</f>
        <v/>
      </c>
      <c r="I52" t="str">
        <f t="shared" si="2"/>
        <v/>
      </c>
    </row>
    <row r="53" spans="1:9">
      <c r="A53" s="205"/>
      <c r="B53" s="205"/>
      <c r="C53" s="207"/>
      <c r="D53" s="206"/>
      <c r="E53" s="206"/>
      <c r="F53" s="206"/>
      <c r="G53" s="206"/>
      <c r="H53" s="204" t="str">
        <f>IF(A53="","",_xlfn.AGGREGATE(9,5,$C$6:C53))</f>
        <v/>
      </c>
      <c r="I53" t="str">
        <f t="shared" si="2"/>
        <v/>
      </c>
    </row>
    <row r="54" spans="1:9">
      <c r="A54" s="205"/>
      <c r="B54" s="206"/>
      <c r="C54" s="207"/>
      <c r="D54" s="206"/>
      <c r="E54" s="206"/>
      <c r="F54" s="206"/>
      <c r="G54" s="206"/>
      <c r="H54" s="204" t="str">
        <f>IF(A54="","",_xlfn.AGGREGATE(9,5,$C$6:C54))</f>
        <v/>
      </c>
      <c r="I54" t="str">
        <f t="shared" si="2"/>
        <v/>
      </c>
    </row>
    <row r="55" spans="1:9">
      <c r="A55" s="205"/>
      <c r="B55" s="205"/>
      <c r="C55" s="207"/>
      <c r="D55" s="206"/>
      <c r="E55" s="206"/>
      <c r="F55" s="206"/>
      <c r="G55" s="206"/>
      <c r="H55" s="204" t="str">
        <f>IF(A55="","",_xlfn.AGGREGATE(9,5,$C$6:C55))</f>
        <v/>
      </c>
      <c r="I55" t="str">
        <f t="shared" si="2"/>
        <v/>
      </c>
    </row>
    <row r="56" spans="1:9">
      <c r="A56" s="205"/>
      <c r="B56" s="206"/>
      <c r="C56" s="207"/>
      <c r="D56" s="206"/>
      <c r="E56" s="206"/>
      <c r="F56" s="206"/>
      <c r="G56" s="206"/>
      <c r="H56" s="204" t="str">
        <f>IF(A56="","",_xlfn.AGGREGATE(9,5,$C$6:C56))</f>
        <v/>
      </c>
      <c r="I56" t="str">
        <f t="shared" si="2"/>
        <v/>
      </c>
    </row>
    <row r="57" spans="1:9">
      <c r="A57" s="205"/>
      <c r="B57" s="205"/>
      <c r="C57" s="207"/>
      <c r="D57" s="206"/>
      <c r="E57" s="206"/>
      <c r="F57" s="206"/>
      <c r="G57" s="206"/>
      <c r="H57" s="204" t="str">
        <f>IF(A57="","",_xlfn.AGGREGATE(9,5,$C$6:C57))</f>
        <v/>
      </c>
      <c r="I57" t="str">
        <f t="shared" si="2"/>
        <v/>
      </c>
    </row>
    <row r="58" spans="1:9">
      <c r="A58" s="205"/>
      <c r="B58" s="206"/>
      <c r="C58" s="207"/>
      <c r="D58" s="206"/>
      <c r="E58" s="206"/>
      <c r="F58" s="206"/>
      <c r="G58" s="206"/>
      <c r="H58" s="204" t="str">
        <f>IF(A58="","",_xlfn.AGGREGATE(9,5,$C$6:C58))</f>
        <v/>
      </c>
      <c r="I58" t="str">
        <f t="shared" si="2"/>
        <v/>
      </c>
    </row>
    <row r="59" spans="1:9">
      <c r="A59" s="205"/>
      <c r="B59" s="205"/>
      <c r="C59" s="207"/>
      <c r="D59" s="206"/>
      <c r="E59" s="206"/>
      <c r="F59" s="206"/>
      <c r="G59" s="206"/>
      <c r="H59" s="204" t="str">
        <f>IF(A59="","",_xlfn.AGGREGATE(9,5,$C$6:C59))</f>
        <v/>
      </c>
      <c r="I59" t="str">
        <f t="shared" si="2"/>
        <v/>
      </c>
    </row>
    <row r="60" spans="1:9">
      <c r="A60" s="205"/>
      <c r="B60" s="206"/>
      <c r="C60" s="207"/>
      <c r="D60" s="206"/>
      <c r="E60" s="206"/>
      <c r="F60" s="206"/>
      <c r="G60" s="206"/>
      <c r="H60" s="204" t="str">
        <f>IF(A60="","",_xlfn.AGGREGATE(9,5,$C$6:C60))</f>
        <v/>
      </c>
      <c r="I60" t="str">
        <f t="shared" si="2"/>
        <v/>
      </c>
    </row>
    <row r="61" spans="1:9">
      <c r="A61" s="205"/>
      <c r="B61" s="205"/>
      <c r="C61" s="207"/>
      <c r="D61" s="206"/>
      <c r="E61" s="206"/>
      <c r="F61" s="206"/>
      <c r="G61" s="206"/>
      <c r="H61" s="204" t="str">
        <f>IF(A61="","",_xlfn.AGGREGATE(9,5,$C$6:C61))</f>
        <v/>
      </c>
      <c r="I61" t="str">
        <f t="shared" si="2"/>
        <v/>
      </c>
    </row>
    <row r="62" spans="1:9">
      <c r="A62" s="205"/>
      <c r="B62" s="206"/>
      <c r="C62" s="207"/>
      <c r="D62" s="206"/>
      <c r="E62" s="206"/>
      <c r="F62" s="206"/>
      <c r="G62" s="206"/>
      <c r="H62" s="204" t="str">
        <f>IF(A62="","",_xlfn.AGGREGATE(9,5,$C$6:C62))</f>
        <v/>
      </c>
      <c r="I62" t="str">
        <f t="shared" si="2"/>
        <v/>
      </c>
    </row>
    <row r="63" spans="1:9">
      <c r="A63" s="205"/>
      <c r="B63" s="205"/>
      <c r="C63" s="207"/>
      <c r="D63" s="206"/>
      <c r="E63" s="206"/>
      <c r="F63" s="206"/>
      <c r="G63" s="206"/>
      <c r="H63" s="204" t="str">
        <f>IF(A63="","",_xlfn.AGGREGATE(9,5,$C$6:C63))</f>
        <v/>
      </c>
      <c r="I63" t="str">
        <f t="shared" si="2"/>
        <v/>
      </c>
    </row>
    <row r="64" spans="1:9">
      <c r="A64" s="205"/>
      <c r="B64" s="206"/>
      <c r="C64" s="207"/>
      <c r="D64" s="206"/>
      <c r="E64" s="206"/>
      <c r="F64" s="206"/>
      <c r="G64" s="206"/>
      <c r="H64" s="204" t="str">
        <f>IF(A64="","",_xlfn.AGGREGATE(9,5,$C$6:C64))</f>
        <v/>
      </c>
      <c r="I64" t="str">
        <f t="shared" si="2"/>
        <v/>
      </c>
    </row>
    <row r="65" spans="1:9">
      <c r="A65" s="205"/>
      <c r="B65" s="205"/>
      <c r="C65" s="207"/>
      <c r="D65" s="206"/>
      <c r="E65" s="206"/>
      <c r="F65" s="206"/>
      <c r="G65" s="206"/>
      <c r="H65" s="204" t="str">
        <f>IF(A65="","",_xlfn.AGGREGATE(9,5,$C$6:C65))</f>
        <v/>
      </c>
      <c r="I65" t="str">
        <f t="shared" si="2"/>
        <v/>
      </c>
    </row>
    <row r="66" spans="1:9">
      <c r="A66" s="205"/>
      <c r="B66" s="206"/>
      <c r="C66" s="207"/>
      <c r="D66" s="206"/>
      <c r="E66" s="206"/>
      <c r="F66" s="206"/>
      <c r="G66" s="206"/>
      <c r="H66" s="204" t="str">
        <f>IF(A66="","",_xlfn.AGGREGATE(9,5,$C$6:C66))</f>
        <v/>
      </c>
      <c r="I66" t="str">
        <f t="shared" si="2"/>
        <v/>
      </c>
    </row>
    <row r="67" spans="1:9">
      <c r="A67" s="205"/>
      <c r="B67" s="205"/>
      <c r="C67" s="207"/>
      <c r="D67" s="206"/>
      <c r="E67" s="206"/>
      <c r="F67" s="206"/>
      <c r="G67" s="206"/>
      <c r="H67" s="204" t="str">
        <f>IF(A67="","",_xlfn.AGGREGATE(9,5,$C$6:C67))</f>
        <v/>
      </c>
      <c r="I67" t="str">
        <f t="shared" si="2"/>
        <v/>
      </c>
    </row>
    <row r="68" spans="1:9">
      <c r="A68" s="205"/>
      <c r="B68" s="206"/>
      <c r="C68" s="207"/>
      <c r="D68" s="206"/>
      <c r="E68" s="206"/>
      <c r="F68" s="206"/>
      <c r="G68" s="206"/>
      <c r="H68" s="204" t="str">
        <f>IF(A68="","",_xlfn.AGGREGATE(9,5,$C$6:C68))</f>
        <v/>
      </c>
      <c r="I68" t="str">
        <f t="shared" si="2"/>
        <v/>
      </c>
    </row>
    <row r="69" spans="1:9">
      <c r="A69" s="205"/>
      <c r="B69" s="205"/>
      <c r="C69" s="207"/>
      <c r="D69" s="206"/>
      <c r="E69" s="206"/>
      <c r="F69" s="206"/>
      <c r="G69" s="206"/>
      <c r="H69" s="204" t="str">
        <f>IF(A69="","",_xlfn.AGGREGATE(9,5,$C$6:C69))</f>
        <v/>
      </c>
      <c r="I69" t="str">
        <f t="shared" si="2"/>
        <v/>
      </c>
    </row>
    <row r="70" spans="1:9">
      <c r="A70" s="205"/>
      <c r="B70" s="206"/>
      <c r="C70" s="207"/>
      <c r="D70" s="206"/>
      <c r="E70" s="206"/>
      <c r="F70" s="206"/>
      <c r="G70" s="206"/>
      <c r="H70" s="204" t="str">
        <f>IF(A70="","",_xlfn.AGGREGATE(9,5,$C$6:C70))</f>
        <v/>
      </c>
      <c r="I70" t="str">
        <f t="shared" si="2"/>
        <v/>
      </c>
    </row>
    <row r="71" spans="1:9">
      <c r="A71" s="205"/>
      <c r="B71" s="205"/>
      <c r="C71" s="207"/>
      <c r="D71" s="206"/>
      <c r="E71" s="206"/>
      <c r="F71" s="206"/>
      <c r="G71" s="206"/>
      <c r="H71" s="204" t="str">
        <f>IF(A71="","",_xlfn.AGGREGATE(9,5,$C$6:C71))</f>
        <v/>
      </c>
      <c r="I71" t="str">
        <f t="shared" si="2"/>
        <v/>
      </c>
    </row>
    <row r="72" spans="1:9">
      <c r="A72" s="205"/>
      <c r="B72" s="206"/>
      <c r="C72" s="207"/>
      <c r="D72" s="206"/>
      <c r="E72" s="206"/>
      <c r="F72" s="206"/>
      <c r="G72" s="206"/>
      <c r="H72" s="204" t="str">
        <f>IF(A72="","",_xlfn.AGGREGATE(9,5,$C$6:C72))</f>
        <v/>
      </c>
      <c r="I72" t="str">
        <f t="shared" si="2"/>
        <v/>
      </c>
    </row>
    <row r="73" spans="1:9">
      <c r="A73" s="205"/>
      <c r="B73" s="205"/>
      <c r="C73" s="207"/>
      <c r="D73" s="206"/>
      <c r="E73" s="206"/>
      <c r="F73" s="206"/>
      <c r="G73" s="206"/>
      <c r="H73" s="204" t="str">
        <f>IF(A73="","",_xlfn.AGGREGATE(9,5,$C$6:C73))</f>
        <v/>
      </c>
      <c r="I73" t="str">
        <f t="shared" si="2"/>
        <v/>
      </c>
    </row>
    <row r="74" spans="1:9">
      <c r="A74" s="205"/>
      <c r="B74" s="206"/>
      <c r="C74" s="207"/>
      <c r="D74" s="206"/>
      <c r="E74" s="206"/>
      <c r="F74" s="206"/>
      <c r="G74" s="206"/>
      <c r="H74" s="204" t="str">
        <f>IF(A74="","",_xlfn.AGGREGATE(9,5,$C$6:C74))</f>
        <v/>
      </c>
      <c r="I74" t="str">
        <f t="shared" si="2"/>
        <v/>
      </c>
    </row>
    <row r="75" spans="1:9">
      <c r="A75" s="205"/>
      <c r="B75" s="205"/>
      <c r="C75" s="207"/>
      <c r="D75" s="206"/>
      <c r="E75" s="206"/>
      <c r="F75" s="206"/>
      <c r="G75" s="206"/>
      <c r="H75" s="204" t="str">
        <f>IF(A75="","",_xlfn.AGGREGATE(9,5,$C$6:C75))</f>
        <v/>
      </c>
      <c r="I75" t="str">
        <f t="shared" si="2"/>
        <v/>
      </c>
    </row>
    <row r="76" spans="1:9">
      <c r="A76" s="205"/>
      <c r="B76" s="206"/>
      <c r="C76" s="207"/>
      <c r="D76" s="206"/>
      <c r="E76" s="206"/>
      <c r="F76" s="206"/>
      <c r="G76" s="206"/>
      <c r="H76" s="204" t="str">
        <f>IF(A76="","",_xlfn.AGGREGATE(9,5,$C$6:C76))</f>
        <v/>
      </c>
      <c r="I76" t="str">
        <f t="shared" si="2"/>
        <v/>
      </c>
    </row>
    <row r="77" spans="1:9">
      <c r="A77" s="205"/>
      <c r="B77" s="205"/>
      <c r="C77" s="207"/>
      <c r="D77" s="206"/>
      <c r="E77" s="206"/>
      <c r="F77" s="206"/>
      <c r="G77" s="206"/>
      <c r="H77" s="204" t="str">
        <f>IF(A77="","",_xlfn.AGGREGATE(9,5,$C$6:C77))</f>
        <v/>
      </c>
      <c r="I77" t="str">
        <f t="shared" si="2"/>
        <v/>
      </c>
    </row>
    <row r="78" spans="1:9">
      <c r="A78" s="205"/>
      <c r="B78" s="206"/>
      <c r="C78" s="207"/>
      <c r="D78" s="206"/>
      <c r="E78" s="206"/>
      <c r="F78" s="206"/>
      <c r="G78" s="206"/>
      <c r="H78" s="204" t="str">
        <f>IF(A78="","",_xlfn.AGGREGATE(9,5,$C$6:C78))</f>
        <v/>
      </c>
      <c r="I78" t="str">
        <f t="shared" si="2"/>
        <v/>
      </c>
    </row>
    <row r="79" spans="1:9">
      <c r="A79" s="205"/>
      <c r="B79" s="205"/>
      <c r="C79" s="207"/>
      <c r="D79" s="206"/>
      <c r="E79" s="206"/>
      <c r="F79" s="206"/>
      <c r="G79" s="206"/>
      <c r="H79" s="204" t="str">
        <f>IF(A79="","",_xlfn.AGGREGATE(9,5,$C$6:C79))</f>
        <v/>
      </c>
      <c r="I79" t="str">
        <f t="shared" si="2"/>
        <v/>
      </c>
    </row>
    <row r="80" spans="1:9">
      <c r="A80" s="205"/>
      <c r="B80" s="206"/>
      <c r="C80" s="207"/>
      <c r="D80" s="206"/>
      <c r="E80" s="206"/>
      <c r="F80" s="206"/>
      <c r="G80" s="206"/>
      <c r="H80" s="204" t="str">
        <f>IF(A80="","",_xlfn.AGGREGATE(9,5,$C$6:C80))</f>
        <v/>
      </c>
      <c r="I80" t="str">
        <f t="shared" si="2"/>
        <v/>
      </c>
    </row>
    <row r="81" spans="1:9">
      <c r="A81" s="205"/>
      <c r="B81" s="205"/>
      <c r="C81" s="207"/>
      <c r="D81" s="206"/>
      <c r="E81" s="206"/>
      <c r="F81" s="206"/>
      <c r="G81" s="206"/>
      <c r="H81" s="204" t="str">
        <f>IF(A81="","",_xlfn.AGGREGATE(9,5,$C$6:C81))</f>
        <v/>
      </c>
      <c r="I81" t="str">
        <f t="shared" ref="I81:I144" si="4">IF(A81="","",IF(AND(A81&lt;&gt;"",C81&lt;&gt;"",D81&lt;&gt;"",E81&lt;&gt;"",F81&lt;&gt;""),"✓ Complete","⚠ Incomplete"))</f>
        <v/>
      </c>
    </row>
    <row r="82" spans="1:9">
      <c r="A82" s="205"/>
      <c r="B82" s="206"/>
      <c r="C82" s="207"/>
      <c r="D82" s="206"/>
      <c r="E82" s="206"/>
      <c r="F82" s="206"/>
      <c r="G82" s="206"/>
      <c r="H82" s="204" t="str">
        <f>IF(A82="","",_xlfn.AGGREGATE(9,5,$C$6:C82))</f>
        <v/>
      </c>
      <c r="I82" t="str">
        <f t="shared" si="4"/>
        <v/>
      </c>
    </row>
    <row r="83" spans="1:9">
      <c r="A83" s="205"/>
      <c r="B83" s="205"/>
      <c r="C83" s="207"/>
      <c r="D83" s="206"/>
      <c r="E83" s="206"/>
      <c r="F83" s="206"/>
      <c r="G83" s="206"/>
      <c r="H83" s="204" t="str">
        <f>IF(A83="","",_xlfn.AGGREGATE(9,5,$C$6:C83))</f>
        <v/>
      </c>
      <c r="I83" t="str">
        <f t="shared" si="4"/>
        <v/>
      </c>
    </row>
    <row r="84" spans="1:9">
      <c r="A84" s="205"/>
      <c r="B84" s="206"/>
      <c r="C84" s="207"/>
      <c r="D84" s="206"/>
      <c r="E84" s="206"/>
      <c r="F84" s="206"/>
      <c r="G84" s="206"/>
      <c r="H84" s="204" t="str">
        <f>IF(A84="","",_xlfn.AGGREGATE(9,5,$C$6:C84))</f>
        <v/>
      </c>
      <c r="I84" t="str">
        <f t="shared" si="4"/>
        <v/>
      </c>
    </row>
    <row r="85" spans="1:9">
      <c r="A85" s="205"/>
      <c r="B85" s="205"/>
      <c r="C85" s="207"/>
      <c r="D85" s="206"/>
      <c r="E85" s="206"/>
      <c r="F85" s="206"/>
      <c r="G85" s="206"/>
      <c r="H85" s="204" t="str">
        <f>IF(A85="","",_xlfn.AGGREGATE(9,5,$C$6:C85))</f>
        <v/>
      </c>
      <c r="I85" t="str">
        <f t="shared" si="4"/>
        <v/>
      </c>
    </row>
    <row r="86" spans="1:9">
      <c r="A86" s="205"/>
      <c r="B86" s="206"/>
      <c r="C86" s="207"/>
      <c r="D86" s="206"/>
      <c r="E86" s="206"/>
      <c r="F86" s="206"/>
      <c r="G86" s="206"/>
      <c r="H86" s="204" t="str">
        <f>IF(A86="","",_xlfn.AGGREGATE(9,5,$C$6:C86))</f>
        <v/>
      </c>
      <c r="I86" t="str">
        <f t="shared" si="4"/>
        <v/>
      </c>
    </row>
    <row r="87" spans="1:9">
      <c r="A87" s="205"/>
      <c r="B87" s="205"/>
      <c r="C87" s="207"/>
      <c r="D87" s="206"/>
      <c r="E87" s="206"/>
      <c r="F87" s="206"/>
      <c r="G87" s="206"/>
      <c r="H87" s="204" t="str">
        <f>IF(A87="","",_xlfn.AGGREGATE(9,5,$C$6:C87))</f>
        <v/>
      </c>
      <c r="I87" t="str">
        <f t="shared" si="4"/>
        <v/>
      </c>
    </row>
    <row r="88" spans="1:9">
      <c r="A88" s="205"/>
      <c r="B88" s="206"/>
      <c r="C88" s="207"/>
      <c r="D88" s="206"/>
      <c r="E88" s="206"/>
      <c r="F88" s="206"/>
      <c r="G88" s="206"/>
      <c r="H88" s="204" t="str">
        <f>IF(A88="","",_xlfn.AGGREGATE(9,5,$C$6:C88))</f>
        <v/>
      </c>
      <c r="I88" t="str">
        <f t="shared" si="4"/>
        <v/>
      </c>
    </row>
    <row r="89" spans="1:9">
      <c r="A89" s="205"/>
      <c r="B89" s="205"/>
      <c r="C89" s="207"/>
      <c r="D89" s="206"/>
      <c r="E89" s="206"/>
      <c r="F89" s="206"/>
      <c r="G89" s="206"/>
      <c r="H89" s="204" t="str">
        <f>IF(A89="","",_xlfn.AGGREGATE(9,5,$C$6:C89))</f>
        <v/>
      </c>
      <c r="I89" t="str">
        <f t="shared" si="4"/>
        <v/>
      </c>
    </row>
    <row r="90" spans="1:9">
      <c r="A90" s="205"/>
      <c r="B90" s="206"/>
      <c r="C90" s="207"/>
      <c r="D90" s="206"/>
      <c r="E90" s="206"/>
      <c r="F90" s="206"/>
      <c r="G90" s="206"/>
      <c r="H90" s="204" t="str">
        <f>IF(A90="","",_xlfn.AGGREGATE(9,5,$C$6:C90))</f>
        <v/>
      </c>
      <c r="I90" t="str">
        <f t="shared" si="4"/>
        <v/>
      </c>
    </row>
    <row r="91" spans="1:9">
      <c r="A91" s="205"/>
      <c r="B91" s="205"/>
      <c r="C91" s="207"/>
      <c r="D91" s="206"/>
      <c r="E91" s="206"/>
      <c r="F91" s="206"/>
      <c r="G91" s="206"/>
      <c r="H91" s="204" t="str">
        <f>IF(A91="","",_xlfn.AGGREGATE(9,5,$C$6:C91))</f>
        <v/>
      </c>
      <c r="I91" t="str">
        <f t="shared" si="4"/>
        <v/>
      </c>
    </row>
    <row r="92" spans="1:9">
      <c r="A92" s="205"/>
      <c r="B92" s="206"/>
      <c r="C92" s="207"/>
      <c r="D92" s="206"/>
      <c r="E92" s="206"/>
      <c r="F92" s="206"/>
      <c r="G92" s="206"/>
      <c r="H92" s="204" t="str">
        <f>IF(A92="","",_xlfn.AGGREGATE(9,5,$C$6:C92))</f>
        <v/>
      </c>
      <c r="I92" t="str">
        <f t="shared" si="4"/>
        <v/>
      </c>
    </row>
    <row r="93" spans="1:9">
      <c r="A93" s="205"/>
      <c r="B93" s="205"/>
      <c r="C93" s="207"/>
      <c r="D93" s="206"/>
      <c r="E93" s="206"/>
      <c r="F93" s="206"/>
      <c r="G93" s="206"/>
      <c r="H93" s="204" t="str">
        <f>IF(A93="","",_xlfn.AGGREGATE(9,5,$C$6:C93))</f>
        <v/>
      </c>
      <c r="I93" t="str">
        <f t="shared" si="4"/>
        <v/>
      </c>
    </row>
    <row r="94" spans="1:9">
      <c r="A94" s="205"/>
      <c r="B94" s="206"/>
      <c r="C94" s="207"/>
      <c r="D94" s="206"/>
      <c r="E94" s="206"/>
      <c r="F94" s="206"/>
      <c r="G94" s="206"/>
      <c r="H94" s="204" t="str">
        <f>IF(A94="","",_xlfn.AGGREGATE(9,5,$C$6:C94))</f>
        <v/>
      </c>
      <c r="I94" t="str">
        <f t="shared" si="4"/>
        <v/>
      </c>
    </row>
    <row r="95" spans="1:9">
      <c r="A95" s="205"/>
      <c r="B95" s="205"/>
      <c r="C95" s="207"/>
      <c r="D95" s="206"/>
      <c r="E95" s="206"/>
      <c r="F95" s="206"/>
      <c r="G95" s="206"/>
      <c r="H95" s="204" t="str">
        <f>IF(A95="","",_xlfn.AGGREGATE(9,5,$C$6:C95))</f>
        <v/>
      </c>
      <c r="I95" t="str">
        <f t="shared" si="4"/>
        <v/>
      </c>
    </row>
    <row r="96" spans="1:9">
      <c r="A96" s="205"/>
      <c r="B96" s="206"/>
      <c r="C96" s="207"/>
      <c r="D96" s="206"/>
      <c r="E96" s="206"/>
      <c r="F96" s="206"/>
      <c r="G96" s="206"/>
      <c r="H96" s="204" t="str">
        <f>IF(A96="","",_xlfn.AGGREGATE(9,5,$C$6:C96))</f>
        <v/>
      </c>
      <c r="I96" t="str">
        <f t="shared" si="4"/>
        <v/>
      </c>
    </row>
    <row r="97" spans="1:9">
      <c r="A97" s="205"/>
      <c r="B97" s="205"/>
      <c r="C97" s="207"/>
      <c r="D97" s="206"/>
      <c r="E97" s="206"/>
      <c r="F97" s="206"/>
      <c r="G97" s="206"/>
      <c r="H97" s="204" t="str">
        <f>IF(A97="","",_xlfn.AGGREGATE(9,5,$C$6:C97))</f>
        <v/>
      </c>
      <c r="I97" t="str">
        <f t="shared" si="4"/>
        <v/>
      </c>
    </row>
    <row r="98" spans="1:9">
      <c r="A98" s="205"/>
      <c r="B98" s="206"/>
      <c r="C98" s="207"/>
      <c r="D98" s="206"/>
      <c r="E98" s="206"/>
      <c r="F98" s="206"/>
      <c r="G98" s="206"/>
      <c r="H98" s="204" t="str">
        <f>IF(A98="","",_xlfn.AGGREGATE(9,5,$C$6:C98))</f>
        <v/>
      </c>
      <c r="I98" t="str">
        <f t="shared" si="4"/>
        <v/>
      </c>
    </row>
    <row r="99" spans="1:9">
      <c r="A99" s="205"/>
      <c r="B99" s="205"/>
      <c r="C99" s="207"/>
      <c r="D99" s="206"/>
      <c r="E99" s="206"/>
      <c r="F99" s="206"/>
      <c r="G99" s="206"/>
      <c r="H99" s="204" t="str">
        <f>IF(A99="","",_xlfn.AGGREGATE(9,5,$C$6:C99))</f>
        <v/>
      </c>
      <c r="I99" t="str">
        <f t="shared" si="4"/>
        <v/>
      </c>
    </row>
    <row r="100" spans="1:9">
      <c r="A100" s="205"/>
      <c r="B100" s="206"/>
      <c r="C100" s="207"/>
      <c r="D100" s="206"/>
      <c r="E100" s="206"/>
      <c r="F100" s="206"/>
      <c r="G100" s="206"/>
      <c r="H100" s="204" t="str">
        <f>IF(A100="","",_xlfn.AGGREGATE(9,5,$C$6:C100))</f>
        <v/>
      </c>
      <c r="I100" t="str">
        <f t="shared" si="4"/>
        <v/>
      </c>
    </row>
    <row r="101" spans="1:9">
      <c r="A101" s="205"/>
      <c r="B101" s="205"/>
      <c r="C101" s="207"/>
      <c r="D101" s="206"/>
      <c r="E101" s="206"/>
      <c r="F101" s="206"/>
      <c r="G101" s="206"/>
      <c r="H101" s="204" t="str">
        <f>IF(A101="","",_xlfn.AGGREGATE(9,5,$C$6:C101))</f>
        <v/>
      </c>
      <c r="I101" t="str">
        <f t="shared" si="4"/>
        <v/>
      </c>
    </row>
    <row r="102" spans="1:9">
      <c r="A102" s="205"/>
      <c r="B102" s="206"/>
      <c r="C102" s="207"/>
      <c r="D102" s="206"/>
      <c r="E102" s="206"/>
      <c r="F102" s="206"/>
      <c r="G102" s="206"/>
      <c r="H102" s="204" t="str">
        <f>IF(A102="","",_xlfn.AGGREGATE(9,5,$C$6:C102))</f>
        <v/>
      </c>
      <c r="I102" t="str">
        <f t="shared" si="4"/>
        <v/>
      </c>
    </row>
    <row r="103" spans="1:9">
      <c r="A103" s="205"/>
      <c r="B103" s="205"/>
      <c r="C103" s="207"/>
      <c r="D103" s="206"/>
      <c r="E103" s="206"/>
      <c r="F103" s="206"/>
      <c r="G103" s="206"/>
      <c r="H103" s="204" t="str">
        <f>IF(A103="","",_xlfn.AGGREGATE(9,5,$C$6:C103))</f>
        <v/>
      </c>
      <c r="I103" t="str">
        <f t="shared" si="4"/>
        <v/>
      </c>
    </row>
    <row r="104" spans="1:9">
      <c r="A104" s="205"/>
      <c r="B104" s="206"/>
      <c r="C104" s="207"/>
      <c r="D104" s="206"/>
      <c r="E104" s="206"/>
      <c r="F104" s="206"/>
      <c r="G104" s="206"/>
      <c r="H104" s="204" t="str">
        <f>IF(A104="","",_xlfn.AGGREGATE(9,5,$C$6:C104))</f>
        <v/>
      </c>
      <c r="I104" t="str">
        <f t="shared" si="4"/>
        <v/>
      </c>
    </row>
    <row r="105" spans="1:9">
      <c r="A105" s="205"/>
      <c r="B105" s="205"/>
      <c r="C105" s="207"/>
      <c r="D105" s="206"/>
      <c r="E105" s="206"/>
      <c r="F105" s="206"/>
      <c r="G105" s="206"/>
      <c r="H105" s="204" t="str">
        <f>IF(A105="","",_xlfn.AGGREGATE(9,5,$C$6:C105))</f>
        <v/>
      </c>
      <c r="I105" t="str">
        <f t="shared" si="4"/>
        <v/>
      </c>
    </row>
    <row r="106" spans="1:9">
      <c r="A106" s="205"/>
      <c r="B106" s="206"/>
      <c r="C106" s="207"/>
      <c r="D106" s="206"/>
      <c r="E106" s="206"/>
      <c r="F106" s="206"/>
      <c r="G106" s="206"/>
      <c r="H106" s="204" t="str">
        <f>IF(A106="","",_xlfn.AGGREGATE(9,5,$C$6:C106))</f>
        <v/>
      </c>
      <c r="I106" t="str">
        <f t="shared" si="4"/>
        <v/>
      </c>
    </row>
    <row r="107" spans="1:9">
      <c r="A107" s="205"/>
      <c r="B107" s="205"/>
      <c r="C107" s="207"/>
      <c r="D107" s="206"/>
      <c r="E107" s="206"/>
      <c r="F107" s="206"/>
      <c r="G107" s="206"/>
      <c r="H107" s="204" t="str">
        <f>IF(A107="","",_xlfn.AGGREGATE(9,5,$C$6:C107))</f>
        <v/>
      </c>
      <c r="I107" t="str">
        <f t="shared" si="4"/>
        <v/>
      </c>
    </row>
    <row r="108" spans="1:9">
      <c r="A108" s="205"/>
      <c r="B108" s="206"/>
      <c r="C108" s="207"/>
      <c r="D108" s="206"/>
      <c r="E108" s="206"/>
      <c r="F108" s="206"/>
      <c r="G108" s="206"/>
      <c r="H108" s="204" t="str">
        <f>IF(A108="","",_xlfn.AGGREGATE(9,5,$C$6:C108))</f>
        <v/>
      </c>
      <c r="I108" t="str">
        <f t="shared" si="4"/>
        <v/>
      </c>
    </row>
    <row r="109" spans="1:9">
      <c r="A109" s="205"/>
      <c r="B109" s="205"/>
      <c r="C109" s="207"/>
      <c r="D109" s="206"/>
      <c r="E109" s="206"/>
      <c r="F109" s="206"/>
      <c r="G109" s="206"/>
      <c r="H109" s="204" t="str">
        <f>IF(A109="","",_xlfn.AGGREGATE(9,5,$C$6:C109))</f>
        <v/>
      </c>
      <c r="I109" t="str">
        <f t="shared" si="4"/>
        <v/>
      </c>
    </row>
    <row r="110" spans="1:9">
      <c r="A110" s="205"/>
      <c r="B110" s="206"/>
      <c r="C110" s="207"/>
      <c r="D110" s="206"/>
      <c r="E110" s="206"/>
      <c r="F110" s="206"/>
      <c r="G110" s="206"/>
      <c r="H110" s="204" t="str">
        <f>IF(A110="","",_xlfn.AGGREGATE(9,5,$C$6:C110))</f>
        <v/>
      </c>
      <c r="I110" t="str">
        <f t="shared" si="4"/>
        <v/>
      </c>
    </row>
    <row r="111" spans="1:9">
      <c r="A111" s="205"/>
      <c r="B111" s="205"/>
      <c r="C111" s="207"/>
      <c r="D111" s="206"/>
      <c r="E111" s="206"/>
      <c r="F111" s="206"/>
      <c r="G111" s="206"/>
      <c r="H111" s="204" t="str">
        <f>IF(A111="","",_xlfn.AGGREGATE(9,5,$C$6:C111))</f>
        <v/>
      </c>
      <c r="I111" t="str">
        <f t="shared" si="4"/>
        <v/>
      </c>
    </row>
    <row r="112" spans="1:9">
      <c r="A112" s="205"/>
      <c r="B112" s="206"/>
      <c r="C112" s="207"/>
      <c r="D112" s="206"/>
      <c r="E112" s="206"/>
      <c r="F112" s="206"/>
      <c r="G112" s="206"/>
      <c r="H112" s="204" t="str">
        <f>IF(A112="","",_xlfn.AGGREGATE(9,5,$C$6:C112))</f>
        <v/>
      </c>
      <c r="I112" t="str">
        <f t="shared" si="4"/>
        <v/>
      </c>
    </row>
    <row r="113" spans="1:9">
      <c r="A113" s="205"/>
      <c r="B113" s="205"/>
      <c r="C113" s="207"/>
      <c r="D113" s="206"/>
      <c r="E113" s="206"/>
      <c r="F113" s="206"/>
      <c r="G113" s="206"/>
      <c r="H113" s="204" t="str">
        <f>IF(A113="","",_xlfn.AGGREGATE(9,5,$C$6:C113))</f>
        <v/>
      </c>
      <c r="I113" t="str">
        <f t="shared" si="4"/>
        <v/>
      </c>
    </row>
    <row r="114" spans="1:9">
      <c r="A114" s="205"/>
      <c r="B114" s="206"/>
      <c r="C114" s="207"/>
      <c r="D114" s="206"/>
      <c r="E114" s="206"/>
      <c r="F114" s="206"/>
      <c r="G114" s="206"/>
      <c r="H114" s="204" t="str">
        <f>IF(A114="","",_xlfn.AGGREGATE(9,5,$C$6:C114))</f>
        <v/>
      </c>
      <c r="I114" t="str">
        <f t="shared" si="4"/>
        <v/>
      </c>
    </row>
    <row r="115" spans="1:9">
      <c r="A115" s="205"/>
      <c r="B115" s="205"/>
      <c r="C115" s="207"/>
      <c r="D115" s="206"/>
      <c r="E115" s="206"/>
      <c r="F115" s="206"/>
      <c r="G115" s="206"/>
      <c r="H115" s="204" t="str">
        <f>IF(A115="","",_xlfn.AGGREGATE(9,5,$C$6:C115))</f>
        <v/>
      </c>
      <c r="I115" t="str">
        <f t="shared" si="4"/>
        <v/>
      </c>
    </row>
    <row r="116" spans="1:9">
      <c r="A116" s="205"/>
      <c r="B116" s="206"/>
      <c r="C116" s="207"/>
      <c r="D116" s="206"/>
      <c r="E116" s="206"/>
      <c r="F116" s="206"/>
      <c r="G116" s="206"/>
      <c r="H116" s="204" t="str">
        <f>IF(A116="","",_xlfn.AGGREGATE(9,5,$C$6:C116))</f>
        <v/>
      </c>
      <c r="I116" t="str">
        <f t="shared" si="4"/>
        <v/>
      </c>
    </row>
    <row r="117" spans="1:9">
      <c r="A117" s="205"/>
      <c r="B117" s="205"/>
      <c r="C117" s="207"/>
      <c r="D117" s="206"/>
      <c r="E117" s="206"/>
      <c r="F117" s="206"/>
      <c r="G117" s="206"/>
      <c r="H117" s="204" t="str">
        <f>IF(A117="","",_xlfn.AGGREGATE(9,5,$C$6:C117))</f>
        <v/>
      </c>
      <c r="I117" t="str">
        <f t="shared" si="4"/>
        <v/>
      </c>
    </row>
    <row r="118" spans="1:9">
      <c r="A118" s="205"/>
      <c r="B118" s="206"/>
      <c r="C118" s="207"/>
      <c r="D118" s="206"/>
      <c r="E118" s="206"/>
      <c r="F118" s="206"/>
      <c r="G118" s="206"/>
      <c r="H118" s="204" t="str">
        <f>IF(A118="","",_xlfn.AGGREGATE(9,5,$C$6:C118))</f>
        <v/>
      </c>
      <c r="I118" t="str">
        <f t="shared" si="4"/>
        <v/>
      </c>
    </row>
    <row r="119" spans="1:9">
      <c r="A119" s="205"/>
      <c r="B119" s="205"/>
      <c r="C119" s="207"/>
      <c r="D119" s="206"/>
      <c r="E119" s="206"/>
      <c r="F119" s="206"/>
      <c r="G119" s="206"/>
      <c r="H119" s="204" t="str">
        <f>IF(A119="","",_xlfn.AGGREGATE(9,5,$C$6:C119))</f>
        <v/>
      </c>
      <c r="I119" t="str">
        <f t="shared" si="4"/>
        <v/>
      </c>
    </row>
    <row r="120" spans="1:9">
      <c r="A120" s="205"/>
      <c r="B120" s="206"/>
      <c r="C120" s="207"/>
      <c r="D120" s="206"/>
      <c r="E120" s="206"/>
      <c r="F120" s="206"/>
      <c r="G120" s="206"/>
      <c r="H120" s="204" t="str">
        <f>IF(A120="","",_xlfn.AGGREGATE(9,5,$C$6:C120))</f>
        <v/>
      </c>
      <c r="I120" t="str">
        <f t="shared" si="4"/>
        <v/>
      </c>
    </row>
    <row r="121" spans="1:9">
      <c r="A121" s="205"/>
      <c r="B121" s="205"/>
      <c r="C121" s="207"/>
      <c r="D121" s="206"/>
      <c r="E121" s="206"/>
      <c r="F121" s="206"/>
      <c r="G121" s="206"/>
      <c r="H121" s="204" t="str">
        <f>IF(A121="","",_xlfn.AGGREGATE(9,5,$C$6:C121))</f>
        <v/>
      </c>
      <c r="I121" t="str">
        <f t="shared" si="4"/>
        <v/>
      </c>
    </row>
    <row r="122" spans="1:9">
      <c r="A122" s="205"/>
      <c r="B122" s="206"/>
      <c r="C122" s="207"/>
      <c r="D122" s="206"/>
      <c r="E122" s="206"/>
      <c r="F122" s="206"/>
      <c r="G122" s="206"/>
      <c r="H122" s="204" t="str">
        <f>IF(A122="","",_xlfn.AGGREGATE(9,5,$C$6:C122))</f>
        <v/>
      </c>
      <c r="I122" t="str">
        <f t="shared" si="4"/>
        <v/>
      </c>
    </row>
    <row r="123" spans="1:9">
      <c r="A123" s="205"/>
      <c r="B123" s="205"/>
      <c r="C123" s="207"/>
      <c r="D123" s="206"/>
      <c r="E123" s="206"/>
      <c r="F123" s="206"/>
      <c r="G123" s="206"/>
      <c r="H123" s="204" t="str">
        <f>IF(A123="","",_xlfn.AGGREGATE(9,5,$C$6:C123))</f>
        <v/>
      </c>
      <c r="I123" t="str">
        <f t="shared" si="4"/>
        <v/>
      </c>
    </row>
    <row r="124" spans="1:9">
      <c r="A124" s="205"/>
      <c r="B124" s="206"/>
      <c r="C124" s="207"/>
      <c r="D124" s="206"/>
      <c r="E124" s="206"/>
      <c r="F124" s="206"/>
      <c r="G124" s="206"/>
      <c r="H124" s="204" t="str">
        <f>IF(A124="","",_xlfn.AGGREGATE(9,5,$C$6:C124))</f>
        <v/>
      </c>
      <c r="I124" t="str">
        <f t="shared" si="4"/>
        <v/>
      </c>
    </row>
    <row r="125" spans="1:9">
      <c r="A125" s="205"/>
      <c r="B125" s="205"/>
      <c r="C125" s="207"/>
      <c r="D125" s="206"/>
      <c r="E125" s="206"/>
      <c r="F125" s="206"/>
      <c r="G125" s="206"/>
      <c r="H125" s="204" t="str">
        <f>IF(A125="","",_xlfn.AGGREGATE(9,5,$C$6:C125))</f>
        <v/>
      </c>
      <c r="I125" t="str">
        <f t="shared" si="4"/>
        <v/>
      </c>
    </row>
    <row r="126" spans="1:9">
      <c r="A126" s="205"/>
      <c r="B126" s="206"/>
      <c r="C126" s="207"/>
      <c r="D126" s="206"/>
      <c r="E126" s="206"/>
      <c r="F126" s="206"/>
      <c r="G126" s="206"/>
      <c r="H126" s="204" t="str">
        <f>IF(A126="","",_xlfn.AGGREGATE(9,5,$C$6:C126))</f>
        <v/>
      </c>
      <c r="I126" t="str">
        <f t="shared" si="4"/>
        <v/>
      </c>
    </row>
    <row r="127" spans="1:9">
      <c r="A127" s="205"/>
      <c r="B127" s="205"/>
      <c r="C127" s="207"/>
      <c r="D127" s="206"/>
      <c r="E127" s="206"/>
      <c r="F127" s="206"/>
      <c r="G127" s="206"/>
      <c r="H127" s="204" t="str">
        <f>IF(A127="","",_xlfn.AGGREGATE(9,5,$C$6:C127))</f>
        <v/>
      </c>
      <c r="I127" t="str">
        <f t="shared" si="4"/>
        <v/>
      </c>
    </row>
    <row r="128" spans="1:9">
      <c r="A128" s="205"/>
      <c r="B128" s="206"/>
      <c r="C128" s="207"/>
      <c r="D128" s="206"/>
      <c r="E128" s="206"/>
      <c r="F128" s="206"/>
      <c r="G128" s="206"/>
      <c r="H128" s="204" t="str">
        <f>IF(A128="","",_xlfn.AGGREGATE(9,5,$C$6:C128))</f>
        <v/>
      </c>
      <c r="I128" t="str">
        <f t="shared" si="4"/>
        <v/>
      </c>
    </row>
    <row r="129" spans="1:9">
      <c r="A129" s="205"/>
      <c r="B129" s="205"/>
      <c r="C129" s="207"/>
      <c r="D129" s="206"/>
      <c r="E129" s="206"/>
      <c r="F129" s="206"/>
      <c r="G129" s="206"/>
      <c r="H129" s="204" t="str">
        <f>IF(A129="","",_xlfn.AGGREGATE(9,5,$C$6:C129))</f>
        <v/>
      </c>
      <c r="I129" t="str">
        <f t="shared" si="4"/>
        <v/>
      </c>
    </row>
    <row r="130" spans="1:9">
      <c r="A130" s="205"/>
      <c r="B130" s="206"/>
      <c r="C130" s="207"/>
      <c r="D130" s="206"/>
      <c r="E130" s="206"/>
      <c r="F130" s="206"/>
      <c r="G130" s="206"/>
      <c r="H130" s="204" t="str">
        <f>IF(A130="","",_xlfn.AGGREGATE(9,5,$C$6:C130))</f>
        <v/>
      </c>
      <c r="I130" t="str">
        <f t="shared" si="4"/>
        <v/>
      </c>
    </row>
    <row r="131" spans="1:9">
      <c r="A131" s="205"/>
      <c r="B131" s="205"/>
      <c r="C131" s="207"/>
      <c r="D131" s="206"/>
      <c r="E131" s="206"/>
      <c r="F131" s="206"/>
      <c r="G131" s="206"/>
      <c r="H131" s="204" t="str">
        <f>IF(A131="","",_xlfn.AGGREGATE(9,5,$C$6:C131))</f>
        <v/>
      </c>
      <c r="I131" t="str">
        <f t="shared" si="4"/>
        <v/>
      </c>
    </row>
    <row r="132" spans="1:9">
      <c r="A132" s="205"/>
      <c r="B132" s="206"/>
      <c r="C132" s="207"/>
      <c r="D132" s="206"/>
      <c r="E132" s="206"/>
      <c r="F132" s="206"/>
      <c r="G132" s="206"/>
      <c r="H132" s="204" t="str">
        <f>IF(A132="","",_xlfn.AGGREGATE(9,5,$C$6:C132))</f>
        <v/>
      </c>
      <c r="I132" t="str">
        <f t="shared" si="4"/>
        <v/>
      </c>
    </row>
    <row r="133" spans="1:9">
      <c r="A133" s="205"/>
      <c r="B133" s="205"/>
      <c r="C133" s="207"/>
      <c r="D133" s="206"/>
      <c r="E133" s="206"/>
      <c r="F133" s="206"/>
      <c r="G133" s="206"/>
      <c r="H133" s="204" t="str">
        <f>IF(A133="","",_xlfn.AGGREGATE(9,5,$C$6:C133))</f>
        <v/>
      </c>
      <c r="I133" t="str">
        <f t="shared" si="4"/>
        <v/>
      </c>
    </row>
    <row r="134" spans="1:9">
      <c r="A134" s="205"/>
      <c r="B134" s="206"/>
      <c r="C134" s="207"/>
      <c r="D134" s="206"/>
      <c r="E134" s="206"/>
      <c r="F134" s="206"/>
      <c r="G134" s="206"/>
      <c r="H134" s="204" t="str">
        <f>IF(A134="","",_xlfn.AGGREGATE(9,5,$C$6:C134))</f>
        <v/>
      </c>
      <c r="I134" t="str">
        <f t="shared" si="4"/>
        <v/>
      </c>
    </row>
    <row r="135" spans="1:9">
      <c r="A135" s="205"/>
      <c r="B135" s="205"/>
      <c r="C135" s="207"/>
      <c r="D135" s="206"/>
      <c r="E135" s="206"/>
      <c r="F135" s="206"/>
      <c r="G135" s="206"/>
      <c r="H135" s="204" t="str">
        <f>IF(A135="","",_xlfn.AGGREGATE(9,5,$C$6:C135))</f>
        <v/>
      </c>
      <c r="I135" t="str">
        <f t="shared" si="4"/>
        <v/>
      </c>
    </row>
    <row r="136" spans="1:9">
      <c r="A136" s="205"/>
      <c r="B136" s="206"/>
      <c r="C136" s="207"/>
      <c r="D136" s="206"/>
      <c r="E136" s="206"/>
      <c r="F136" s="206"/>
      <c r="G136" s="206"/>
      <c r="H136" s="204" t="str">
        <f>IF(A136="","",_xlfn.AGGREGATE(9,5,$C$6:C136))</f>
        <v/>
      </c>
      <c r="I136" t="str">
        <f t="shared" si="4"/>
        <v/>
      </c>
    </row>
    <row r="137" spans="1:9">
      <c r="A137" s="205"/>
      <c r="B137" s="205"/>
      <c r="C137" s="207"/>
      <c r="D137" s="206"/>
      <c r="E137" s="206"/>
      <c r="F137" s="206"/>
      <c r="G137" s="206"/>
      <c r="H137" s="204" t="str">
        <f>IF(A137="","",_xlfn.AGGREGATE(9,5,$C$6:C137))</f>
        <v/>
      </c>
      <c r="I137" t="str">
        <f t="shared" si="4"/>
        <v/>
      </c>
    </row>
    <row r="138" spans="1:9">
      <c r="A138" s="205"/>
      <c r="B138" s="206"/>
      <c r="C138" s="207"/>
      <c r="D138" s="206"/>
      <c r="E138" s="206"/>
      <c r="F138" s="206"/>
      <c r="G138" s="206"/>
      <c r="H138" s="204" t="str">
        <f>IF(A138="","",_xlfn.AGGREGATE(9,5,$C$6:C138))</f>
        <v/>
      </c>
      <c r="I138" t="str">
        <f t="shared" si="4"/>
        <v/>
      </c>
    </row>
    <row r="139" spans="1:9">
      <c r="A139" s="205"/>
      <c r="B139" s="205"/>
      <c r="C139" s="207"/>
      <c r="D139" s="206"/>
      <c r="E139" s="206"/>
      <c r="F139" s="206"/>
      <c r="G139" s="206"/>
      <c r="H139" s="204" t="str">
        <f>IF(A139="","",_xlfn.AGGREGATE(9,5,$C$6:C139))</f>
        <v/>
      </c>
      <c r="I139" t="str">
        <f t="shared" si="4"/>
        <v/>
      </c>
    </row>
    <row r="140" spans="1:9">
      <c r="A140" s="205"/>
      <c r="B140" s="206"/>
      <c r="C140" s="207"/>
      <c r="D140" s="206"/>
      <c r="E140" s="206"/>
      <c r="F140" s="206"/>
      <c r="G140" s="206"/>
      <c r="H140" s="204" t="str">
        <f>IF(A140="","",_xlfn.AGGREGATE(9,5,$C$6:C140))</f>
        <v/>
      </c>
      <c r="I140" t="str">
        <f t="shared" si="4"/>
        <v/>
      </c>
    </row>
    <row r="141" spans="1:9">
      <c r="A141" s="205"/>
      <c r="B141" s="205"/>
      <c r="C141" s="207"/>
      <c r="D141" s="206"/>
      <c r="E141" s="206"/>
      <c r="F141" s="206"/>
      <c r="G141" s="206"/>
      <c r="H141" s="204" t="str">
        <f>IF(A141="","",_xlfn.AGGREGATE(9,5,$C$6:C141))</f>
        <v/>
      </c>
      <c r="I141" t="str">
        <f t="shared" si="4"/>
        <v/>
      </c>
    </row>
    <row r="142" spans="1:9">
      <c r="A142" s="205"/>
      <c r="B142" s="206"/>
      <c r="C142" s="207"/>
      <c r="D142" s="206"/>
      <c r="E142" s="206"/>
      <c r="F142" s="206"/>
      <c r="G142" s="206"/>
      <c r="H142" s="204" t="str">
        <f>IF(A142="","",_xlfn.AGGREGATE(9,5,$C$6:C142))</f>
        <v/>
      </c>
      <c r="I142" t="str">
        <f t="shared" si="4"/>
        <v/>
      </c>
    </row>
    <row r="143" spans="1:9">
      <c r="A143" s="205"/>
      <c r="B143" s="205"/>
      <c r="C143" s="207"/>
      <c r="D143" s="206"/>
      <c r="E143" s="206"/>
      <c r="F143" s="206"/>
      <c r="G143" s="206"/>
      <c r="H143" s="204" t="str">
        <f>IF(A143="","",_xlfn.AGGREGATE(9,5,$C$6:C143))</f>
        <v/>
      </c>
      <c r="I143" t="str">
        <f t="shared" si="4"/>
        <v/>
      </c>
    </row>
    <row r="144" spans="1:9">
      <c r="A144" s="205"/>
      <c r="B144" s="206"/>
      <c r="C144" s="207"/>
      <c r="D144" s="206"/>
      <c r="E144" s="206"/>
      <c r="F144" s="206"/>
      <c r="G144" s="206"/>
      <c r="H144" s="204" t="str">
        <f>IF(A144="","",_xlfn.AGGREGATE(9,5,$C$6:C144))</f>
        <v/>
      </c>
      <c r="I144" t="str">
        <f t="shared" si="4"/>
        <v/>
      </c>
    </row>
    <row r="145" spans="1:9">
      <c r="A145" s="205"/>
      <c r="B145" s="205"/>
      <c r="C145" s="207"/>
      <c r="D145" s="206"/>
      <c r="E145" s="206"/>
      <c r="F145" s="206"/>
      <c r="G145" s="206"/>
      <c r="H145" s="204" t="str">
        <f>IF(A145="","",_xlfn.AGGREGATE(9,5,$C$6:C145))</f>
        <v/>
      </c>
      <c r="I145" t="str">
        <f t="shared" ref="I145:I208" si="5">IF(A145="","",IF(AND(A145&lt;&gt;"",C145&lt;&gt;"",D145&lt;&gt;"",E145&lt;&gt;"",F145&lt;&gt;""),"✓ Complete","⚠ Incomplete"))</f>
        <v/>
      </c>
    </row>
    <row r="146" spans="1:9">
      <c r="A146" s="205"/>
      <c r="B146" s="206"/>
      <c r="C146" s="207"/>
      <c r="D146" s="206"/>
      <c r="E146" s="206"/>
      <c r="F146" s="206"/>
      <c r="G146" s="206"/>
      <c r="H146" s="204" t="str">
        <f>IF(A146="","",_xlfn.AGGREGATE(9,5,$C$6:C146))</f>
        <v/>
      </c>
      <c r="I146" t="str">
        <f t="shared" si="5"/>
        <v/>
      </c>
    </row>
    <row r="147" spans="1:9">
      <c r="A147" s="205"/>
      <c r="B147" s="205"/>
      <c r="C147" s="207"/>
      <c r="D147" s="206"/>
      <c r="E147" s="206"/>
      <c r="F147" s="206"/>
      <c r="G147" s="206"/>
      <c r="H147" s="204" t="str">
        <f>IF(A147="","",_xlfn.AGGREGATE(9,5,$C$6:C147))</f>
        <v/>
      </c>
      <c r="I147" t="str">
        <f t="shared" si="5"/>
        <v/>
      </c>
    </row>
    <row r="148" spans="1:9">
      <c r="A148" s="205"/>
      <c r="B148" s="206"/>
      <c r="C148" s="207"/>
      <c r="D148" s="206"/>
      <c r="E148" s="206"/>
      <c r="F148" s="206"/>
      <c r="G148" s="206"/>
      <c r="H148" s="204" t="str">
        <f>IF(A148="","",_xlfn.AGGREGATE(9,5,$C$6:C148))</f>
        <v/>
      </c>
      <c r="I148" t="str">
        <f t="shared" si="5"/>
        <v/>
      </c>
    </row>
    <row r="149" spans="1:9">
      <c r="A149" s="205"/>
      <c r="B149" s="205"/>
      <c r="C149" s="207"/>
      <c r="D149" s="206"/>
      <c r="E149" s="206"/>
      <c r="F149" s="206"/>
      <c r="G149" s="206"/>
      <c r="H149" s="204" t="str">
        <f>IF(A149="","",_xlfn.AGGREGATE(9,5,$C$6:C149))</f>
        <v/>
      </c>
      <c r="I149" t="str">
        <f t="shared" si="5"/>
        <v/>
      </c>
    </row>
    <row r="150" spans="1:9">
      <c r="A150" s="205"/>
      <c r="B150" s="206"/>
      <c r="C150" s="207"/>
      <c r="D150" s="206"/>
      <c r="E150" s="206"/>
      <c r="F150" s="206"/>
      <c r="G150" s="206"/>
      <c r="H150" s="204" t="str">
        <f>IF(A150="","",_xlfn.AGGREGATE(9,5,$C$6:C150))</f>
        <v/>
      </c>
      <c r="I150" t="str">
        <f t="shared" si="5"/>
        <v/>
      </c>
    </row>
    <row r="151" spans="1:9">
      <c r="A151" s="205"/>
      <c r="B151" s="205"/>
      <c r="C151" s="207"/>
      <c r="D151" s="206"/>
      <c r="E151" s="206"/>
      <c r="F151" s="206"/>
      <c r="G151" s="206"/>
      <c r="H151" s="204" t="str">
        <f>IF(A151="","",_xlfn.AGGREGATE(9,5,$C$6:C151))</f>
        <v/>
      </c>
      <c r="I151" t="str">
        <f t="shared" si="5"/>
        <v/>
      </c>
    </row>
    <row r="152" spans="1:9">
      <c r="A152" s="205"/>
      <c r="B152" s="206"/>
      <c r="C152" s="207"/>
      <c r="D152" s="206"/>
      <c r="E152" s="206"/>
      <c r="F152" s="206"/>
      <c r="G152" s="206"/>
      <c r="H152" s="204" t="str">
        <f>IF(A152="","",_xlfn.AGGREGATE(9,5,$C$6:C152))</f>
        <v/>
      </c>
      <c r="I152" t="str">
        <f t="shared" si="5"/>
        <v/>
      </c>
    </row>
    <row r="153" spans="1:9">
      <c r="A153" s="205"/>
      <c r="B153" s="206"/>
      <c r="C153" s="207"/>
      <c r="D153" s="206"/>
      <c r="E153" s="206"/>
      <c r="F153" s="206"/>
      <c r="G153" s="206"/>
      <c r="H153" s="204" t="str">
        <f>IF(A153="","",_xlfn.AGGREGATE(9,5,$C$6:C153))</f>
        <v/>
      </c>
      <c r="I153" t="str">
        <f t="shared" si="5"/>
        <v/>
      </c>
    </row>
    <row r="154" spans="1:9">
      <c r="A154" s="205"/>
      <c r="B154" s="206"/>
      <c r="C154" s="207"/>
      <c r="D154" s="206"/>
      <c r="E154" s="206"/>
      <c r="F154" s="206"/>
      <c r="G154" s="206"/>
      <c r="H154" s="204" t="str">
        <f>IF(A154="","",_xlfn.AGGREGATE(9,5,$C$6:C154))</f>
        <v/>
      </c>
      <c r="I154" t="str">
        <f t="shared" si="5"/>
        <v/>
      </c>
    </row>
    <row r="155" spans="1:9">
      <c r="A155" s="205"/>
      <c r="B155" s="206"/>
      <c r="C155" s="207"/>
      <c r="D155" s="206"/>
      <c r="E155" s="206"/>
      <c r="F155" s="206"/>
      <c r="G155" s="206"/>
      <c r="H155" s="204" t="str">
        <f>IF(A155="","",_xlfn.AGGREGATE(9,5,$C$6:C155))</f>
        <v/>
      </c>
      <c r="I155" t="str">
        <f t="shared" si="5"/>
        <v/>
      </c>
    </row>
    <row r="156" spans="1:9">
      <c r="A156" s="205"/>
      <c r="B156" s="206"/>
      <c r="C156" s="207"/>
      <c r="D156" s="206"/>
      <c r="E156" s="206"/>
      <c r="F156" s="206"/>
      <c r="G156" s="206"/>
      <c r="H156" s="204" t="str">
        <f>IF(A156="","",_xlfn.AGGREGATE(9,5,$C$6:C156))</f>
        <v/>
      </c>
      <c r="I156" t="str">
        <f t="shared" si="5"/>
        <v/>
      </c>
    </row>
    <row r="157" spans="1:9">
      <c r="A157" s="205"/>
      <c r="B157" s="206"/>
      <c r="C157" s="207"/>
      <c r="D157" s="206"/>
      <c r="E157" s="206"/>
      <c r="F157" s="206"/>
      <c r="G157" s="206"/>
      <c r="H157" s="204" t="str">
        <f>IF(A157="","",_xlfn.AGGREGATE(9,5,$C$6:C157))</f>
        <v/>
      </c>
      <c r="I157" t="str">
        <f t="shared" si="5"/>
        <v/>
      </c>
    </row>
    <row r="158" spans="1:9">
      <c r="A158" s="205"/>
      <c r="B158" s="206"/>
      <c r="C158" s="207"/>
      <c r="D158" s="206"/>
      <c r="E158" s="206"/>
      <c r="F158" s="206"/>
      <c r="G158" s="206"/>
      <c r="H158" s="204" t="str">
        <f>IF(A158="","",_xlfn.AGGREGATE(9,5,$C$6:C158))</f>
        <v/>
      </c>
      <c r="I158" t="str">
        <f t="shared" si="5"/>
        <v/>
      </c>
    </row>
    <row r="159" spans="1:9">
      <c r="A159" s="205"/>
      <c r="B159" s="206"/>
      <c r="C159" s="207"/>
      <c r="D159" s="206"/>
      <c r="E159" s="206"/>
      <c r="F159" s="206"/>
      <c r="G159" s="206"/>
      <c r="H159" s="204" t="str">
        <f>IF(A159="","",_xlfn.AGGREGATE(9,5,$C$6:C159))</f>
        <v/>
      </c>
      <c r="I159" t="str">
        <f t="shared" si="5"/>
        <v/>
      </c>
    </row>
    <row r="160" spans="1:9">
      <c r="A160" s="205"/>
      <c r="B160" s="206"/>
      <c r="C160" s="207"/>
      <c r="D160" s="206"/>
      <c r="E160" s="206"/>
      <c r="F160" s="206"/>
      <c r="G160" s="206"/>
      <c r="H160" s="204" t="str">
        <f>IF(A160="","",_xlfn.AGGREGATE(9,5,$C$6:C160))</f>
        <v/>
      </c>
      <c r="I160" t="str">
        <f t="shared" si="5"/>
        <v/>
      </c>
    </row>
    <row r="161" spans="1:9">
      <c r="A161" s="205"/>
      <c r="B161" s="206"/>
      <c r="C161" s="207"/>
      <c r="D161" s="206"/>
      <c r="E161" s="206"/>
      <c r="F161" s="206"/>
      <c r="G161" s="206"/>
      <c r="H161" s="204" t="str">
        <f>IF(A161="","",_xlfn.AGGREGATE(9,5,$C$6:C161))</f>
        <v/>
      </c>
      <c r="I161" t="str">
        <f t="shared" si="5"/>
        <v/>
      </c>
    </row>
    <row r="162" spans="1:9">
      <c r="A162" s="205"/>
      <c r="B162" s="206"/>
      <c r="C162" s="207"/>
      <c r="D162" s="206"/>
      <c r="E162" s="206"/>
      <c r="F162" s="206"/>
      <c r="G162" s="206"/>
      <c r="H162" s="204" t="str">
        <f>IF(A162="","",_xlfn.AGGREGATE(9,5,$C$6:C162))</f>
        <v/>
      </c>
      <c r="I162" t="str">
        <f t="shared" si="5"/>
        <v/>
      </c>
    </row>
    <row r="163" spans="1:9">
      <c r="A163" s="205"/>
      <c r="B163" s="206"/>
      <c r="C163" s="207"/>
      <c r="D163" s="206"/>
      <c r="E163" s="206"/>
      <c r="F163" s="206"/>
      <c r="G163" s="206"/>
      <c r="H163" s="204" t="str">
        <f>IF(A163="","",_xlfn.AGGREGATE(9,5,$C$6:C163))</f>
        <v/>
      </c>
      <c r="I163" t="str">
        <f t="shared" si="5"/>
        <v/>
      </c>
    </row>
    <row r="164" spans="1:9">
      <c r="A164" s="205"/>
      <c r="B164" s="206"/>
      <c r="C164" s="207"/>
      <c r="D164" s="206"/>
      <c r="E164" s="206"/>
      <c r="F164" s="206"/>
      <c r="G164" s="206"/>
      <c r="H164" s="204" t="str">
        <f>IF(A164="","",_xlfn.AGGREGATE(9,5,$C$6:C164))</f>
        <v/>
      </c>
      <c r="I164" t="str">
        <f t="shared" si="5"/>
        <v/>
      </c>
    </row>
    <row r="165" spans="1:9">
      <c r="A165" s="205"/>
      <c r="B165" s="206"/>
      <c r="C165" s="207"/>
      <c r="D165" s="206"/>
      <c r="E165" s="206"/>
      <c r="F165" s="206"/>
      <c r="G165" s="206"/>
      <c r="H165" s="204" t="str">
        <f>IF(A165="","",_xlfn.AGGREGATE(9,5,$C$6:C165))</f>
        <v/>
      </c>
      <c r="I165" t="str">
        <f t="shared" si="5"/>
        <v/>
      </c>
    </row>
    <row r="166" spans="1:9">
      <c r="A166" s="205"/>
      <c r="B166" s="206"/>
      <c r="C166" s="207"/>
      <c r="D166" s="206"/>
      <c r="E166" s="206"/>
      <c r="F166" s="206"/>
      <c r="G166" s="206"/>
      <c r="H166" s="204" t="str">
        <f>IF(A166="","",_xlfn.AGGREGATE(9,5,$C$6:C166))</f>
        <v/>
      </c>
      <c r="I166" t="str">
        <f t="shared" si="5"/>
        <v/>
      </c>
    </row>
    <row r="167" spans="1:9">
      <c r="A167" s="205"/>
      <c r="B167" s="206"/>
      <c r="C167" s="207"/>
      <c r="D167" s="206"/>
      <c r="E167" s="206"/>
      <c r="F167" s="206"/>
      <c r="G167" s="206"/>
      <c r="H167" s="204" t="str">
        <f>IF(A167="","",_xlfn.AGGREGATE(9,5,$C$6:C167))</f>
        <v/>
      </c>
      <c r="I167" t="str">
        <f t="shared" si="5"/>
        <v/>
      </c>
    </row>
    <row r="168" spans="1:9">
      <c r="A168" s="205"/>
      <c r="B168" s="206"/>
      <c r="C168" s="207"/>
      <c r="D168" s="206"/>
      <c r="E168" s="206"/>
      <c r="F168" s="206"/>
      <c r="G168" s="206"/>
      <c r="H168" s="204" t="str">
        <f>IF(A168="","",_xlfn.AGGREGATE(9,5,$C$6:C168))</f>
        <v/>
      </c>
      <c r="I168" t="str">
        <f t="shared" si="5"/>
        <v/>
      </c>
    </row>
    <row r="169" spans="1:9">
      <c r="A169" s="205"/>
      <c r="B169" s="206"/>
      <c r="C169" s="207"/>
      <c r="D169" s="206"/>
      <c r="E169" s="206"/>
      <c r="F169" s="206"/>
      <c r="G169" s="206"/>
      <c r="H169" s="204" t="str">
        <f>IF(A169="","",_xlfn.AGGREGATE(9,5,$C$6:C169))</f>
        <v/>
      </c>
      <c r="I169" t="str">
        <f t="shared" si="5"/>
        <v/>
      </c>
    </row>
    <row r="170" spans="1:9">
      <c r="A170" s="205"/>
      <c r="B170" s="206"/>
      <c r="C170" s="207"/>
      <c r="D170" s="206"/>
      <c r="E170" s="206"/>
      <c r="F170" s="206"/>
      <c r="G170" s="206"/>
      <c r="H170" s="204" t="str">
        <f>IF(A170="","",_xlfn.AGGREGATE(9,5,$C$6:C170))</f>
        <v/>
      </c>
      <c r="I170" t="str">
        <f t="shared" si="5"/>
        <v/>
      </c>
    </row>
    <row r="171" spans="1:9">
      <c r="A171" s="205"/>
      <c r="B171" s="206"/>
      <c r="C171" s="207"/>
      <c r="D171" s="206"/>
      <c r="E171" s="206"/>
      <c r="F171" s="206"/>
      <c r="G171" s="206"/>
      <c r="H171" s="204" t="str">
        <f>IF(A171="","",_xlfn.AGGREGATE(9,5,$C$6:C171))</f>
        <v/>
      </c>
      <c r="I171" t="str">
        <f t="shared" si="5"/>
        <v/>
      </c>
    </row>
    <row r="172" spans="1:9">
      <c r="A172" s="205"/>
      <c r="B172" s="206"/>
      <c r="C172" s="207"/>
      <c r="D172" s="206"/>
      <c r="E172" s="206"/>
      <c r="F172" s="206"/>
      <c r="G172" s="206"/>
      <c r="H172" s="204" t="str">
        <f>IF(A172="","",_xlfn.AGGREGATE(9,5,$C$6:C172))</f>
        <v/>
      </c>
      <c r="I172" t="str">
        <f t="shared" si="5"/>
        <v/>
      </c>
    </row>
    <row r="173" spans="1:9">
      <c r="A173" s="205"/>
      <c r="B173" s="206"/>
      <c r="C173" s="207"/>
      <c r="D173" s="206"/>
      <c r="E173" s="206"/>
      <c r="F173" s="206"/>
      <c r="G173" s="206"/>
      <c r="H173" s="204" t="str">
        <f>IF(A173="","",_xlfn.AGGREGATE(9,5,$C$6:C173))</f>
        <v/>
      </c>
      <c r="I173" t="str">
        <f t="shared" si="5"/>
        <v/>
      </c>
    </row>
    <row r="174" spans="1:9">
      <c r="A174" s="205"/>
      <c r="B174" s="206"/>
      <c r="C174" s="207"/>
      <c r="D174" s="206"/>
      <c r="E174" s="206"/>
      <c r="F174" s="206"/>
      <c r="G174" s="206"/>
      <c r="H174" s="204" t="str">
        <f>IF(A174="","",_xlfn.AGGREGATE(9,5,$C$6:C174))</f>
        <v/>
      </c>
      <c r="I174" t="str">
        <f t="shared" si="5"/>
        <v/>
      </c>
    </row>
    <row r="175" spans="1:9">
      <c r="A175" s="205"/>
      <c r="B175" s="206"/>
      <c r="C175" s="207"/>
      <c r="D175" s="206"/>
      <c r="E175" s="206"/>
      <c r="F175" s="206"/>
      <c r="G175" s="206"/>
      <c r="H175" s="204" t="str">
        <f>IF(A175="","",_xlfn.AGGREGATE(9,5,$C$6:C175))</f>
        <v/>
      </c>
      <c r="I175" t="str">
        <f t="shared" si="5"/>
        <v/>
      </c>
    </row>
    <row r="176" spans="1:9">
      <c r="A176" s="205"/>
      <c r="B176" s="206"/>
      <c r="C176" s="207"/>
      <c r="D176" s="206"/>
      <c r="E176" s="206"/>
      <c r="F176" s="206"/>
      <c r="G176" s="206"/>
      <c r="H176" s="204" t="str">
        <f>IF(A176="","",_xlfn.AGGREGATE(9,5,$C$6:C176))</f>
        <v/>
      </c>
      <c r="I176" t="str">
        <f t="shared" si="5"/>
        <v/>
      </c>
    </row>
    <row r="177" spans="1:9">
      <c r="A177" s="205"/>
      <c r="B177" s="206"/>
      <c r="C177" s="207"/>
      <c r="D177" s="206"/>
      <c r="E177" s="206"/>
      <c r="F177" s="206"/>
      <c r="G177" s="206"/>
      <c r="H177" s="204" t="str">
        <f>IF(A177="","",_xlfn.AGGREGATE(9,5,$C$6:C177))</f>
        <v/>
      </c>
      <c r="I177" t="str">
        <f t="shared" si="5"/>
        <v/>
      </c>
    </row>
    <row r="178" spans="1:9">
      <c r="A178" s="205"/>
      <c r="B178" s="206"/>
      <c r="C178" s="207"/>
      <c r="D178" s="206"/>
      <c r="E178" s="206"/>
      <c r="F178" s="206"/>
      <c r="G178" s="206"/>
      <c r="H178" s="204" t="str">
        <f>IF(A178="","",_xlfn.AGGREGATE(9,5,$C$6:C178))</f>
        <v/>
      </c>
      <c r="I178" t="str">
        <f t="shared" si="5"/>
        <v/>
      </c>
    </row>
    <row r="179" spans="1:9">
      <c r="A179" s="205"/>
      <c r="B179" s="206"/>
      <c r="C179" s="207"/>
      <c r="D179" s="206"/>
      <c r="E179" s="206"/>
      <c r="F179" s="206"/>
      <c r="G179" s="206"/>
      <c r="H179" s="204" t="str">
        <f>IF(A179="","",_xlfn.AGGREGATE(9,5,$C$6:C179))</f>
        <v/>
      </c>
      <c r="I179" t="str">
        <f t="shared" si="5"/>
        <v/>
      </c>
    </row>
    <row r="180" spans="1:9">
      <c r="A180" s="205"/>
      <c r="B180" s="206"/>
      <c r="C180" s="207"/>
      <c r="D180" s="206"/>
      <c r="E180" s="206"/>
      <c r="F180" s="206"/>
      <c r="G180" s="206"/>
      <c r="H180" s="204" t="str">
        <f>IF(A180="","",_xlfn.AGGREGATE(9,5,$C$6:C180))</f>
        <v/>
      </c>
      <c r="I180" t="str">
        <f t="shared" si="5"/>
        <v/>
      </c>
    </row>
    <row r="181" spans="1:9">
      <c r="A181" s="205"/>
      <c r="B181" s="206"/>
      <c r="C181" s="207"/>
      <c r="D181" s="206"/>
      <c r="E181" s="206"/>
      <c r="F181" s="206"/>
      <c r="G181" s="206"/>
      <c r="H181" s="204" t="str">
        <f>IF(A181="","",_xlfn.AGGREGATE(9,5,$C$6:C181))</f>
        <v/>
      </c>
      <c r="I181" t="str">
        <f t="shared" si="5"/>
        <v/>
      </c>
    </row>
    <row r="182" spans="1:9">
      <c r="A182" s="205"/>
      <c r="B182" s="206"/>
      <c r="C182" s="207"/>
      <c r="D182" s="206"/>
      <c r="E182" s="206"/>
      <c r="F182" s="206"/>
      <c r="G182" s="206"/>
      <c r="H182" s="204" t="str">
        <f>IF(A182="","",_xlfn.AGGREGATE(9,5,$C$6:C182))</f>
        <v/>
      </c>
      <c r="I182" t="str">
        <f t="shared" si="5"/>
        <v/>
      </c>
    </row>
    <row r="183" spans="1:9">
      <c r="A183" s="205"/>
      <c r="B183" s="206"/>
      <c r="C183" s="207"/>
      <c r="D183" s="206"/>
      <c r="E183" s="206"/>
      <c r="F183" s="206"/>
      <c r="G183" s="206"/>
      <c r="H183" s="204" t="str">
        <f>IF(A183="","",_xlfn.AGGREGATE(9,5,$C$6:C183))</f>
        <v/>
      </c>
      <c r="I183" t="str">
        <f t="shared" si="5"/>
        <v/>
      </c>
    </row>
    <row r="184" spans="1:9">
      <c r="A184" s="205"/>
      <c r="B184" s="206"/>
      <c r="C184" s="207"/>
      <c r="D184" s="206"/>
      <c r="E184" s="206"/>
      <c r="F184" s="206"/>
      <c r="G184" s="206"/>
      <c r="H184" s="204" t="str">
        <f>IF(A184="","",_xlfn.AGGREGATE(9,5,$C$6:C184))</f>
        <v/>
      </c>
      <c r="I184" t="str">
        <f t="shared" si="5"/>
        <v/>
      </c>
    </row>
    <row r="185" spans="1:9">
      <c r="A185" s="205"/>
      <c r="B185" s="206"/>
      <c r="C185" s="207"/>
      <c r="D185" s="206"/>
      <c r="E185" s="206"/>
      <c r="F185" s="206"/>
      <c r="G185" s="206"/>
      <c r="H185" s="204" t="str">
        <f>IF(A185="","",_xlfn.AGGREGATE(9,5,$C$6:C185))</f>
        <v/>
      </c>
      <c r="I185" t="str">
        <f t="shared" si="5"/>
        <v/>
      </c>
    </row>
    <row r="186" spans="1:9">
      <c r="A186" s="205"/>
      <c r="B186" s="206"/>
      <c r="C186" s="207"/>
      <c r="D186" s="206"/>
      <c r="E186" s="206"/>
      <c r="F186" s="206"/>
      <c r="G186" s="206"/>
      <c r="H186" s="204" t="str">
        <f>IF(A186="","",_xlfn.AGGREGATE(9,5,$C$6:C186))</f>
        <v/>
      </c>
      <c r="I186" t="str">
        <f t="shared" si="5"/>
        <v/>
      </c>
    </row>
    <row r="187" spans="1:9">
      <c r="A187" s="205"/>
      <c r="B187" s="206"/>
      <c r="C187" s="207"/>
      <c r="D187" s="206"/>
      <c r="E187" s="206"/>
      <c r="F187" s="206"/>
      <c r="G187" s="206"/>
      <c r="H187" s="204" t="str">
        <f>IF(A187="","",_xlfn.AGGREGATE(9,5,$C$6:C187))</f>
        <v/>
      </c>
      <c r="I187" t="str">
        <f t="shared" si="5"/>
        <v/>
      </c>
    </row>
    <row r="188" spans="1:9">
      <c r="A188" s="205"/>
      <c r="B188" s="206"/>
      <c r="C188" s="207"/>
      <c r="D188" s="206"/>
      <c r="E188" s="206"/>
      <c r="F188" s="206"/>
      <c r="G188" s="206"/>
      <c r="H188" s="204" t="str">
        <f>IF(A188="","",_xlfn.AGGREGATE(9,5,$C$6:C188))</f>
        <v/>
      </c>
      <c r="I188" t="str">
        <f t="shared" si="5"/>
        <v/>
      </c>
    </row>
    <row r="189" spans="1:9">
      <c r="A189" s="205"/>
      <c r="B189" s="206"/>
      <c r="C189" s="207"/>
      <c r="D189" s="206"/>
      <c r="E189" s="206"/>
      <c r="F189" s="206"/>
      <c r="G189" s="206"/>
      <c r="H189" s="204" t="str">
        <f>IF(A189="","",_xlfn.AGGREGATE(9,5,$C$6:C189))</f>
        <v/>
      </c>
      <c r="I189" t="str">
        <f t="shared" si="5"/>
        <v/>
      </c>
    </row>
    <row r="190" spans="1:9">
      <c r="A190" s="205"/>
      <c r="B190" s="206"/>
      <c r="C190" s="207"/>
      <c r="D190" s="206"/>
      <c r="E190" s="206"/>
      <c r="F190" s="206"/>
      <c r="G190" s="206"/>
      <c r="H190" s="204" t="str">
        <f>IF(A190="","",_xlfn.AGGREGATE(9,5,$C$6:C190))</f>
        <v/>
      </c>
      <c r="I190" t="str">
        <f t="shared" si="5"/>
        <v/>
      </c>
    </row>
    <row r="191" spans="1:9">
      <c r="A191" s="205"/>
      <c r="B191" s="206"/>
      <c r="C191" s="207"/>
      <c r="D191" s="206"/>
      <c r="E191" s="206"/>
      <c r="F191" s="206"/>
      <c r="G191" s="206"/>
      <c r="H191" s="204" t="str">
        <f>IF(A191="","",_xlfn.AGGREGATE(9,5,$C$6:C191))</f>
        <v/>
      </c>
      <c r="I191" t="str">
        <f t="shared" si="5"/>
        <v/>
      </c>
    </row>
    <row r="192" spans="1:9">
      <c r="A192" s="205"/>
      <c r="B192" s="206"/>
      <c r="C192" s="207"/>
      <c r="D192" s="206"/>
      <c r="E192" s="206"/>
      <c r="F192" s="206"/>
      <c r="G192" s="206"/>
      <c r="H192" s="204" t="str">
        <f>IF(A192="","",_xlfn.AGGREGATE(9,5,$C$6:C192))</f>
        <v/>
      </c>
      <c r="I192" t="str">
        <f t="shared" si="5"/>
        <v/>
      </c>
    </row>
    <row r="193" spans="1:9">
      <c r="A193" s="205"/>
      <c r="B193" s="206"/>
      <c r="C193" s="207"/>
      <c r="D193" s="206"/>
      <c r="E193" s="206"/>
      <c r="F193" s="206"/>
      <c r="G193" s="206"/>
      <c r="H193" s="204" t="str">
        <f>IF(A193="","",_xlfn.AGGREGATE(9,5,$C$6:C193))</f>
        <v/>
      </c>
      <c r="I193" t="str">
        <f t="shared" si="5"/>
        <v/>
      </c>
    </row>
    <row r="194" spans="1:9">
      <c r="A194" s="205"/>
      <c r="B194" s="206"/>
      <c r="C194" s="207"/>
      <c r="D194" s="206"/>
      <c r="E194" s="206"/>
      <c r="F194" s="206"/>
      <c r="G194" s="206"/>
      <c r="H194" s="204" t="str">
        <f>IF(A194="","",_xlfn.AGGREGATE(9,5,$C$6:C194))</f>
        <v/>
      </c>
      <c r="I194" t="str">
        <f t="shared" si="5"/>
        <v/>
      </c>
    </row>
    <row r="195" spans="1:9">
      <c r="A195" s="205"/>
      <c r="B195" s="206"/>
      <c r="C195" s="207"/>
      <c r="D195" s="206"/>
      <c r="E195" s="206"/>
      <c r="F195" s="206"/>
      <c r="G195" s="206"/>
      <c r="H195" s="204" t="str">
        <f>IF(A195="","",_xlfn.AGGREGATE(9,5,$C$6:C195))</f>
        <v/>
      </c>
      <c r="I195" t="str">
        <f t="shared" si="5"/>
        <v/>
      </c>
    </row>
    <row r="196" spans="1:9">
      <c r="A196" s="205"/>
      <c r="B196" s="206"/>
      <c r="C196" s="207"/>
      <c r="D196" s="206"/>
      <c r="E196" s="206"/>
      <c r="F196" s="206"/>
      <c r="G196" s="206"/>
      <c r="H196" s="204" t="str">
        <f>IF(A196="","",_xlfn.AGGREGATE(9,5,$C$6:C196))</f>
        <v/>
      </c>
      <c r="I196" t="str">
        <f t="shared" si="5"/>
        <v/>
      </c>
    </row>
    <row r="197" spans="1:9">
      <c r="A197" s="205"/>
      <c r="B197" s="206"/>
      <c r="C197" s="207"/>
      <c r="D197" s="206"/>
      <c r="E197" s="206"/>
      <c r="F197" s="206"/>
      <c r="G197" s="206"/>
      <c r="H197" s="204" t="str">
        <f>IF(A197="","",_xlfn.AGGREGATE(9,5,$C$6:C197))</f>
        <v/>
      </c>
      <c r="I197" t="str">
        <f t="shared" si="5"/>
        <v/>
      </c>
    </row>
    <row r="198" spans="1:9">
      <c r="A198" s="205"/>
      <c r="B198" s="206"/>
      <c r="C198" s="207"/>
      <c r="D198" s="206"/>
      <c r="E198" s="206"/>
      <c r="F198" s="206"/>
      <c r="G198" s="206"/>
      <c r="H198" s="204" t="str">
        <f>IF(A198="","",_xlfn.AGGREGATE(9,5,$C$6:C198))</f>
        <v/>
      </c>
      <c r="I198" t="str">
        <f t="shared" si="5"/>
        <v/>
      </c>
    </row>
    <row r="199" spans="1:9">
      <c r="A199" s="205"/>
      <c r="B199" s="206"/>
      <c r="C199" s="207"/>
      <c r="D199" s="206"/>
      <c r="E199" s="206"/>
      <c r="F199" s="206"/>
      <c r="G199" s="206"/>
      <c r="H199" s="204" t="str">
        <f>IF(A199="","",_xlfn.AGGREGATE(9,5,$C$6:C199))</f>
        <v/>
      </c>
      <c r="I199" t="str">
        <f t="shared" si="5"/>
        <v/>
      </c>
    </row>
    <row r="200" spans="1:9">
      <c r="A200" s="205"/>
      <c r="B200" s="206"/>
      <c r="C200" s="207"/>
      <c r="D200" s="206"/>
      <c r="E200" s="206"/>
      <c r="F200" s="206"/>
      <c r="G200" s="206"/>
      <c r="H200" s="204" t="str">
        <f>IF(A200="","",_xlfn.AGGREGATE(9,5,$C$6:C200))</f>
        <v/>
      </c>
      <c r="I200" t="str">
        <f t="shared" si="5"/>
        <v/>
      </c>
    </row>
    <row r="201" spans="1:9">
      <c r="A201" s="205"/>
      <c r="B201" s="206"/>
      <c r="C201" s="207"/>
      <c r="D201" s="206"/>
      <c r="E201" s="206"/>
      <c r="F201" s="206"/>
      <c r="G201" s="206"/>
      <c r="H201" s="204" t="str">
        <f>IF(A201="","",_xlfn.AGGREGATE(9,5,$C$6:C201))</f>
        <v/>
      </c>
      <c r="I201" t="str">
        <f t="shared" si="5"/>
        <v/>
      </c>
    </row>
    <row r="202" spans="1:9">
      <c r="A202" s="205"/>
      <c r="B202" s="206"/>
      <c r="C202" s="207"/>
      <c r="D202" s="206"/>
      <c r="E202" s="206"/>
      <c r="F202" s="206"/>
      <c r="G202" s="206"/>
      <c r="H202" s="204" t="str">
        <f>IF(A202="","",_xlfn.AGGREGATE(9,5,$C$6:C202))</f>
        <v/>
      </c>
      <c r="I202" t="str">
        <f t="shared" si="5"/>
        <v/>
      </c>
    </row>
    <row r="203" spans="1:9">
      <c r="A203" s="205"/>
      <c r="B203" s="206"/>
      <c r="C203" s="207"/>
      <c r="D203" s="206"/>
      <c r="E203" s="206"/>
      <c r="F203" s="206"/>
      <c r="G203" s="206"/>
      <c r="H203" s="204" t="str">
        <f>IF(A203="","",_xlfn.AGGREGATE(9,5,$C$6:C203))</f>
        <v/>
      </c>
      <c r="I203" t="str">
        <f t="shared" si="5"/>
        <v/>
      </c>
    </row>
    <row r="204" spans="1:9">
      <c r="A204" s="205"/>
      <c r="B204" s="206"/>
      <c r="C204" s="207"/>
      <c r="D204" s="206"/>
      <c r="E204" s="206"/>
      <c r="F204" s="206"/>
      <c r="G204" s="206"/>
      <c r="H204" s="204" t="str">
        <f>IF(A204="","",_xlfn.AGGREGATE(9,5,$C$6:C204))</f>
        <v/>
      </c>
      <c r="I204" t="str">
        <f t="shared" si="5"/>
        <v/>
      </c>
    </row>
    <row r="205" spans="1:9">
      <c r="A205" s="205"/>
      <c r="B205" s="206"/>
      <c r="C205" s="207"/>
      <c r="D205" s="206"/>
      <c r="E205" s="206"/>
      <c r="F205" s="206"/>
      <c r="G205" s="206"/>
      <c r="H205" s="204" t="str">
        <f>IF(A205="","",_xlfn.AGGREGATE(9,5,$C$6:C205))</f>
        <v/>
      </c>
      <c r="I205" t="str">
        <f t="shared" si="5"/>
        <v/>
      </c>
    </row>
    <row r="206" spans="1:9">
      <c r="A206" s="205"/>
      <c r="B206" s="206"/>
      <c r="C206" s="207"/>
      <c r="D206" s="206"/>
      <c r="E206" s="206"/>
      <c r="F206" s="206"/>
      <c r="G206" s="206"/>
      <c r="H206" s="204" t="str">
        <f>IF(A206="","",_xlfn.AGGREGATE(9,5,$C$6:C206))</f>
        <v/>
      </c>
      <c r="I206" t="str">
        <f t="shared" si="5"/>
        <v/>
      </c>
    </row>
    <row r="207" spans="1:9">
      <c r="A207" s="205"/>
      <c r="B207" s="206"/>
      <c r="C207" s="207"/>
      <c r="D207" s="206"/>
      <c r="E207" s="206"/>
      <c r="F207" s="206"/>
      <c r="G207" s="206"/>
      <c r="H207" s="204" t="str">
        <f>IF(A207="","",_xlfn.AGGREGATE(9,5,$C$6:C207))</f>
        <v/>
      </c>
      <c r="I207" t="str">
        <f t="shared" si="5"/>
        <v/>
      </c>
    </row>
    <row r="208" spans="1:9">
      <c r="A208" s="205"/>
      <c r="B208" s="206"/>
      <c r="C208" s="207"/>
      <c r="D208" s="206"/>
      <c r="E208" s="206"/>
      <c r="F208" s="206"/>
      <c r="G208" s="206"/>
      <c r="H208" s="204" t="str">
        <f>IF(A208="","",_xlfn.AGGREGATE(9,5,$C$6:C208))</f>
        <v/>
      </c>
      <c r="I208" t="str">
        <f t="shared" si="5"/>
        <v/>
      </c>
    </row>
    <row r="209" spans="1:9">
      <c r="A209" s="205"/>
      <c r="B209" s="206"/>
      <c r="C209" s="207"/>
      <c r="D209" s="206"/>
      <c r="E209" s="206"/>
      <c r="F209" s="206"/>
      <c r="G209" s="206"/>
      <c r="H209" s="204" t="str">
        <f>IF(A209="","",_xlfn.AGGREGATE(9,5,$C$6:C209))</f>
        <v/>
      </c>
      <c r="I209" t="str">
        <f t="shared" ref="I209:I272" si="6">IF(A209="","",IF(AND(A209&lt;&gt;"",C209&lt;&gt;"",D209&lt;&gt;"",E209&lt;&gt;"",F209&lt;&gt;""),"✓ Complete","⚠ Incomplete"))</f>
        <v/>
      </c>
    </row>
    <row r="210" spans="1:9">
      <c r="A210" s="205"/>
      <c r="B210" s="206"/>
      <c r="C210" s="207"/>
      <c r="D210" s="206"/>
      <c r="E210" s="206"/>
      <c r="F210" s="206"/>
      <c r="G210" s="206"/>
      <c r="H210" s="204" t="str">
        <f>IF(A210="","",_xlfn.AGGREGATE(9,5,$C$6:C210))</f>
        <v/>
      </c>
      <c r="I210" t="str">
        <f t="shared" si="6"/>
        <v/>
      </c>
    </row>
    <row r="211" spans="1:9">
      <c r="A211" s="205"/>
      <c r="B211" s="206"/>
      <c r="C211" s="207"/>
      <c r="D211" s="206"/>
      <c r="E211" s="206"/>
      <c r="F211" s="206"/>
      <c r="G211" s="206"/>
      <c r="H211" s="204" t="str">
        <f>IF(A211="","",_xlfn.AGGREGATE(9,5,$C$6:C211))</f>
        <v/>
      </c>
      <c r="I211" t="str">
        <f t="shared" si="6"/>
        <v/>
      </c>
    </row>
    <row r="212" spans="1:9">
      <c r="A212" s="205"/>
      <c r="B212" s="206"/>
      <c r="C212" s="207"/>
      <c r="D212" s="206"/>
      <c r="E212" s="206"/>
      <c r="F212" s="206"/>
      <c r="G212" s="206"/>
      <c r="H212" s="204" t="str">
        <f>IF(A212="","",_xlfn.AGGREGATE(9,5,$C$6:C212))</f>
        <v/>
      </c>
      <c r="I212" t="str">
        <f t="shared" si="6"/>
        <v/>
      </c>
    </row>
    <row r="213" spans="1:9">
      <c r="A213" s="205"/>
      <c r="B213" s="206"/>
      <c r="C213" s="207"/>
      <c r="D213" s="206"/>
      <c r="E213" s="206"/>
      <c r="F213" s="206"/>
      <c r="G213" s="206"/>
      <c r="H213" s="204" t="str">
        <f>IF(A213="","",_xlfn.AGGREGATE(9,5,$C$6:C213))</f>
        <v/>
      </c>
      <c r="I213" t="str">
        <f t="shared" si="6"/>
        <v/>
      </c>
    </row>
    <row r="214" spans="1:9">
      <c r="A214" s="205"/>
      <c r="B214" s="206"/>
      <c r="C214" s="207"/>
      <c r="D214" s="206"/>
      <c r="E214" s="206"/>
      <c r="F214" s="206"/>
      <c r="G214" s="206"/>
      <c r="H214" s="204" t="str">
        <f>IF(A214="","",_xlfn.AGGREGATE(9,5,$C$6:C214))</f>
        <v/>
      </c>
      <c r="I214" t="str">
        <f t="shared" si="6"/>
        <v/>
      </c>
    </row>
    <row r="215" spans="1:9">
      <c r="A215" s="205"/>
      <c r="B215" s="206"/>
      <c r="C215" s="207"/>
      <c r="D215" s="206"/>
      <c r="E215" s="206"/>
      <c r="F215" s="206"/>
      <c r="G215" s="206"/>
      <c r="H215" s="204" t="str">
        <f>IF(A215="","",_xlfn.AGGREGATE(9,5,$C$6:C215))</f>
        <v/>
      </c>
      <c r="I215" t="str">
        <f t="shared" si="6"/>
        <v/>
      </c>
    </row>
    <row r="216" spans="1:9">
      <c r="A216" s="205"/>
      <c r="B216" s="206"/>
      <c r="C216" s="207"/>
      <c r="D216" s="206"/>
      <c r="E216" s="206"/>
      <c r="F216" s="206"/>
      <c r="G216" s="206"/>
      <c r="H216" s="204" t="str">
        <f>IF(A216="","",_xlfn.AGGREGATE(9,5,$C$6:C216))</f>
        <v/>
      </c>
      <c r="I216" t="str">
        <f t="shared" si="6"/>
        <v/>
      </c>
    </row>
    <row r="217" spans="1:9">
      <c r="A217" s="205"/>
      <c r="B217" s="206"/>
      <c r="C217" s="207"/>
      <c r="D217" s="206"/>
      <c r="E217" s="206"/>
      <c r="F217" s="206"/>
      <c r="G217" s="206"/>
      <c r="H217" s="204" t="str">
        <f>IF(A217="","",_xlfn.AGGREGATE(9,5,$C$6:C217))</f>
        <v/>
      </c>
      <c r="I217" t="str">
        <f t="shared" si="6"/>
        <v/>
      </c>
    </row>
    <row r="218" spans="1:9">
      <c r="A218" s="205"/>
      <c r="B218" s="206"/>
      <c r="C218" s="207"/>
      <c r="D218" s="206"/>
      <c r="E218" s="206"/>
      <c r="F218" s="206"/>
      <c r="G218" s="206"/>
      <c r="H218" s="204" t="str">
        <f>IF(A218="","",_xlfn.AGGREGATE(9,5,$C$6:C218))</f>
        <v/>
      </c>
      <c r="I218" t="str">
        <f t="shared" si="6"/>
        <v/>
      </c>
    </row>
    <row r="219" spans="1:9">
      <c r="A219" s="205"/>
      <c r="B219" s="206"/>
      <c r="C219" s="207"/>
      <c r="D219" s="206"/>
      <c r="E219" s="206"/>
      <c r="F219" s="206"/>
      <c r="G219" s="206"/>
      <c r="H219" s="204" t="str">
        <f>IF(A219="","",_xlfn.AGGREGATE(9,5,$C$6:C219))</f>
        <v/>
      </c>
      <c r="I219" t="str">
        <f t="shared" si="6"/>
        <v/>
      </c>
    </row>
    <row r="220" spans="1:9">
      <c r="A220" s="205"/>
      <c r="B220" s="206"/>
      <c r="C220" s="207"/>
      <c r="D220" s="206"/>
      <c r="E220" s="206"/>
      <c r="F220" s="206"/>
      <c r="G220" s="206"/>
      <c r="H220" s="204" t="str">
        <f>IF(A220="","",_xlfn.AGGREGATE(9,5,$C$6:C220))</f>
        <v/>
      </c>
      <c r="I220" t="str">
        <f t="shared" si="6"/>
        <v/>
      </c>
    </row>
    <row r="221" spans="1:9">
      <c r="A221" s="205"/>
      <c r="B221" s="206"/>
      <c r="C221" s="207"/>
      <c r="D221" s="206"/>
      <c r="E221" s="206"/>
      <c r="F221" s="206"/>
      <c r="G221" s="206"/>
      <c r="H221" s="204" t="str">
        <f>IF(A221="","",_xlfn.AGGREGATE(9,5,$C$6:C221))</f>
        <v/>
      </c>
      <c r="I221" t="str">
        <f t="shared" si="6"/>
        <v/>
      </c>
    </row>
    <row r="222" spans="1:9">
      <c r="A222" s="205"/>
      <c r="B222" s="206"/>
      <c r="C222" s="207"/>
      <c r="D222" s="206"/>
      <c r="E222" s="206"/>
      <c r="F222" s="206"/>
      <c r="G222" s="206"/>
      <c r="H222" s="204" t="str">
        <f>IF(A222="","",_xlfn.AGGREGATE(9,5,$C$6:C222))</f>
        <v/>
      </c>
      <c r="I222" t="str">
        <f t="shared" si="6"/>
        <v/>
      </c>
    </row>
    <row r="223" spans="1:9">
      <c r="A223" s="205"/>
      <c r="B223" s="206"/>
      <c r="C223" s="207"/>
      <c r="D223" s="206"/>
      <c r="E223" s="206"/>
      <c r="F223" s="206"/>
      <c r="G223" s="206"/>
      <c r="H223" s="204" t="str">
        <f>IF(A223="","",_xlfn.AGGREGATE(9,5,$C$6:C223))</f>
        <v/>
      </c>
      <c r="I223" t="str">
        <f t="shared" si="6"/>
        <v/>
      </c>
    </row>
    <row r="224" spans="1:9">
      <c r="A224" s="205"/>
      <c r="B224" s="206"/>
      <c r="C224" s="207"/>
      <c r="D224" s="206"/>
      <c r="E224" s="206"/>
      <c r="F224" s="206"/>
      <c r="G224" s="206"/>
      <c r="H224" s="204" t="str">
        <f>IF(A224="","",_xlfn.AGGREGATE(9,5,$C$6:C224))</f>
        <v/>
      </c>
      <c r="I224" t="str">
        <f t="shared" si="6"/>
        <v/>
      </c>
    </row>
    <row r="225" spans="1:9">
      <c r="A225" s="205"/>
      <c r="B225" s="206"/>
      <c r="C225" s="207"/>
      <c r="D225" s="206"/>
      <c r="E225" s="206"/>
      <c r="F225" s="206"/>
      <c r="G225" s="206"/>
      <c r="H225" s="204" t="str">
        <f>IF(A225="","",_xlfn.AGGREGATE(9,5,$C$6:C225))</f>
        <v/>
      </c>
      <c r="I225" t="str">
        <f t="shared" si="6"/>
        <v/>
      </c>
    </row>
    <row r="226" spans="1:9">
      <c r="A226" s="205"/>
      <c r="B226" s="206"/>
      <c r="C226" s="207"/>
      <c r="D226" s="206"/>
      <c r="E226" s="206"/>
      <c r="F226" s="206"/>
      <c r="G226" s="206"/>
      <c r="H226" s="204" t="str">
        <f>IF(A226="","",_xlfn.AGGREGATE(9,5,$C$6:C226))</f>
        <v/>
      </c>
      <c r="I226" t="str">
        <f t="shared" si="6"/>
        <v/>
      </c>
    </row>
    <row r="227" spans="1:9">
      <c r="A227" s="205"/>
      <c r="B227" s="206"/>
      <c r="C227" s="207"/>
      <c r="D227" s="206"/>
      <c r="E227" s="206"/>
      <c r="F227" s="206"/>
      <c r="G227" s="206"/>
      <c r="H227" s="204" t="str">
        <f>IF(A227="","",_xlfn.AGGREGATE(9,5,$C$6:C227))</f>
        <v/>
      </c>
      <c r="I227" t="str">
        <f t="shared" si="6"/>
        <v/>
      </c>
    </row>
    <row r="228" spans="1:9">
      <c r="A228" s="205"/>
      <c r="B228" s="206"/>
      <c r="C228" s="207"/>
      <c r="D228" s="206"/>
      <c r="E228" s="206"/>
      <c r="F228" s="206"/>
      <c r="G228" s="206"/>
      <c r="H228" s="204" t="str">
        <f>IF(A228="","",_xlfn.AGGREGATE(9,5,$C$6:C228))</f>
        <v/>
      </c>
      <c r="I228" t="str">
        <f t="shared" si="6"/>
        <v/>
      </c>
    </row>
    <row r="229" spans="1:9">
      <c r="A229" s="205"/>
      <c r="B229" s="206"/>
      <c r="C229" s="207"/>
      <c r="D229" s="206"/>
      <c r="E229" s="206"/>
      <c r="F229" s="206"/>
      <c r="G229" s="206"/>
      <c r="H229" s="204" t="str">
        <f>IF(A229="","",_xlfn.AGGREGATE(9,5,$C$6:C229))</f>
        <v/>
      </c>
      <c r="I229" t="str">
        <f t="shared" si="6"/>
        <v/>
      </c>
    </row>
    <row r="230" spans="1:9">
      <c r="A230" s="205"/>
      <c r="B230" s="206"/>
      <c r="C230" s="207"/>
      <c r="D230" s="206"/>
      <c r="E230" s="206"/>
      <c r="F230" s="206"/>
      <c r="G230" s="206"/>
      <c r="H230" s="204" t="str">
        <f>IF(A230="","",_xlfn.AGGREGATE(9,5,$C$6:C230))</f>
        <v/>
      </c>
      <c r="I230" t="str">
        <f t="shared" si="6"/>
        <v/>
      </c>
    </row>
    <row r="231" spans="1:9">
      <c r="A231" s="205"/>
      <c r="B231" s="206"/>
      <c r="C231" s="207"/>
      <c r="D231" s="206"/>
      <c r="E231" s="206"/>
      <c r="F231" s="206"/>
      <c r="G231" s="206"/>
      <c r="H231" s="204" t="str">
        <f>IF(A231="","",_xlfn.AGGREGATE(9,5,$C$6:C231))</f>
        <v/>
      </c>
      <c r="I231" t="str">
        <f t="shared" si="6"/>
        <v/>
      </c>
    </row>
    <row r="232" spans="1:9">
      <c r="A232" s="205"/>
      <c r="B232" s="206"/>
      <c r="C232" s="207"/>
      <c r="D232" s="206"/>
      <c r="E232" s="206"/>
      <c r="F232" s="206"/>
      <c r="G232" s="206"/>
      <c r="H232" s="204" t="str">
        <f>IF(A232="","",_xlfn.AGGREGATE(9,5,$C$6:C232))</f>
        <v/>
      </c>
      <c r="I232" t="str">
        <f t="shared" si="6"/>
        <v/>
      </c>
    </row>
    <row r="233" spans="1:9">
      <c r="A233" s="205"/>
      <c r="B233" s="206"/>
      <c r="C233" s="207"/>
      <c r="D233" s="206"/>
      <c r="E233" s="206"/>
      <c r="F233" s="206"/>
      <c r="G233" s="206"/>
      <c r="H233" s="204" t="str">
        <f>IF(A233="","",_xlfn.AGGREGATE(9,5,$C$6:C233))</f>
        <v/>
      </c>
      <c r="I233" t="str">
        <f t="shared" si="6"/>
        <v/>
      </c>
    </row>
    <row r="234" spans="1:9">
      <c r="A234" s="205"/>
      <c r="B234" s="206"/>
      <c r="C234" s="207"/>
      <c r="D234" s="206"/>
      <c r="E234" s="206"/>
      <c r="F234" s="206"/>
      <c r="G234" s="206"/>
      <c r="H234" s="204" t="str">
        <f>IF(A234="","",_xlfn.AGGREGATE(9,5,$C$6:C234))</f>
        <v/>
      </c>
      <c r="I234" t="str">
        <f t="shared" si="6"/>
        <v/>
      </c>
    </row>
    <row r="235" spans="1:9">
      <c r="A235" s="205"/>
      <c r="B235" s="206"/>
      <c r="C235" s="207"/>
      <c r="D235" s="206"/>
      <c r="E235" s="206"/>
      <c r="F235" s="206"/>
      <c r="G235" s="206"/>
      <c r="H235" s="204" t="str">
        <f>IF(A235="","",_xlfn.AGGREGATE(9,5,$C$6:C235))</f>
        <v/>
      </c>
      <c r="I235" t="str">
        <f t="shared" si="6"/>
        <v/>
      </c>
    </row>
    <row r="236" spans="1:9">
      <c r="A236" s="205"/>
      <c r="B236" s="206"/>
      <c r="C236" s="207"/>
      <c r="D236" s="206"/>
      <c r="E236" s="206"/>
      <c r="F236" s="206"/>
      <c r="G236" s="206"/>
      <c r="H236" s="204" t="str">
        <f>IF(A236="","",_xlfn.AGGREGATE(9,5,$C$6:C236))</f>
        <v/>
      </c>
      <c r="I236" t="str">
        <f t="shared" si="6"/>
        <v/>
      </c>
    </row>
    <row r="237" spans="1:9">
      <c r="A237" s="205"/>
      <c r="B237" s="206"/>
      <c r="C237" s="207"/>
      <c r="D237" s="206"/>
      <c r="E237" s="206"/>
      <c r="F237" s="206"/>
      <c r="G237" s="206"/>
      <c r="H237" s="204" t="str">
        <f>IF(A237="","",_xlfn.AGGREGATE(9,5,$C$6:C237))</f>
        <v/>
      </c>
      <c r="I237" t="str">
        <f t="shared" si="6"/>
        <v/>
      </c>
    </row>
    <row r="238" spans="1:9">
      <c r="A238" s="205"/>
      <c r="B238" s="206"/>
      <c r="C238" s="207"/>
      <c r="D238" s="206"/>
      <c r="E238" s="206"/>
      <c r="F238" s="206"/>
      <c r="G238" s="206"/>
      <c r="H238" s="204" t="str">
        <f>IF(A238="","",_xlfn.AGGREGATE(9,5,$C$6:C238))</f>
        <v/>
      </c>
      <c r="I238" t="str">
        <f t="shared" si="6"/>
        <v/>
      </c>
    </row>
    <row r="239" spans="1:9">
      <c r="A239" s="205"/>
      <c r="B239" s="206"/>
      <c r="C239" s="207"/>
      <c r="D239" s="206"/>
      <c r="E239" s="206"/>
      <c r="F239" s="206"/>
      <c r="G239" s="206"/>
      <c r="H239" s="204" t="str">
        <f>IF(A239="","",_xlfn.AGGREGATE(9,5,$C$6:C239))</f>
        <v/>
      </c>
      <c r="I239" t="str">
        <f t="shared" si="6"/>
        <v/>
      </c>
    </row>
    <row r="240" spans="1:9">
      <c r="A240" s="205"/>
      <c r="B240" s="206"/>
      <c r="C240" s="207"/>
      <c r="D240" s="206"/>
      <c r="E240" s="206"/>
      <c r="F240" s="206"/>
      <c r="G240" s="206"/>
      <c r="H240" s="204" t="str">
        <f>IF(A240="","",_xlfn.AGGREGATE(9,5,$C$6:C240))</f>
        <v/>
      </c>
      <c r="I240" t="str">
        <f t="shared" si="6"/>
        <v/>
      </c>
    </row>
    <row r="241" spans="1:9">
      <c r="A241" s="205"/>
      <c r="B241" s="206"/>
      <c r="C241" s="207"/>
      <c r="D241" s="206"/>
      <c r="E241" s="206"/>
      <c r="F241" s="206"/>
      <c r="G241" s="206"/>
      <c r="H241" s="204" t="str">
        <f>IF(A241="","",_xlfn.AGGREGATE(9,5,$C$6:C241))</f>
        <v/>
      </c>
      <c r="I241" t="str">
        <f t="shared" si="6"/>
        <v/>
      </c>
    </row>
    <row r="242" spans="1:9">
      <c r="A242" s="205"/>
      <c r="B242" s="206"/>
      <c r="C242" s="207"/>
      <c r="D242" s="206"/>
      <c r="E242" s="206"/>
      <c r="F242" s="206"/>
      <c r="G242" s="206"/>
      <c r="H242" s="204" t="str">
        <f>IF(A242="","",_xlfn.AGGREGATE(9,5,$C$6:C242))</f>
        <v/>
      </c>
      <c r="I242" t="str">
        <f t="shared" si="6"/>
        <v/>
      </c>
    </row>
    <row r="243" spans="1:9">
      <c r="A243" s="205"/>
      <c r="B243" s="206"/>
      <c r="C243" s="207"/>
      <c r="D243" s="206"/>
      <c r="E243" s="206"/>
      <c r="F243" s="206"/>
      <c r="G243" s="206"/>
      <c r="H243" s="204" t="str">
        <f>IF(A243="","",_xlfn.AGGREGATE(9,5,$C$6:C243))</f>
        <v/>
      </c>
      <c r="I243" t="str">
        <f t="shared" si="6"/>
        <v/>
      </c>
    </row>
    <row r="244" spans="1:9">
      <c r="A244" s="205"/>
      <c r="B244" s="206"/>
      <c r="C244" s="207"/>
      <c r="D244" s="206"/>
      <c r="E244" s="206"/>
      <c r="F244" s="206"/>
      <c r="G244" s="206"/>
      <c r="H244" s="204" t="str">
        <f>IF(A244="","",_xlfn.AGGREGATE(9,5,$C$6:C244))</f>
        <v/>
      </c>
      <c r="I244" t="str">
        <f t="shared" si="6"/>
        <v/>
      </c>
    </row>
    <row r="245" spans="1:9">
      <c r="A245" s="205"/>
      <c r="B245" s="206"/>
      <c r="C245" s="207"/>
      <c r="D245" s="206"/>
      <c r="E245" s="206"/>
      <c r="F245" s="206"/>
      <c r="G245" s="206"/>
      <c r="H245" s="204" t="str">
        <f>IF(A245="","",_xlfn.AGGREGATE(9,5,$C$6:C245))</f>
        <v/>
      </c>
      <c r="I245" t="str">
        <f t="shared" si="6"/>
        <v/>
      </c>
    </row>
    <row r="246" spans="1:9">
      <c r="A246" s="205"/>
      <c r="B246" s="206"/>
      <c r="C246" s="207"/>
      <c r="D246" s="206"/>
      <c r="E246" s="206"/>
      <c r="F246" s="206"/>
      <c r="G246" s="206"/>
      <c r="H246" s="204" t="str">
        <f>IF(A246="","",_xlfn.AGGREGATE(9,5,$C$6:C246))</f>
        <v/>
      </c>
      <c r="I246" t="str">
        <f t="shared" si="6"/>
        <v/>
      </c>
    </row>
    <row r="247" spans="1:9">
      <c r="A247" s="205"/>
      <c r="B247" s="206"/>
      <c r="C247" s="207"/>
      <c r="D247" s="206"/>
      <c r="E247" s="206"/>
      <c r="F247" s="206"/>
      <c r="G247" s="206"/>
      <c r="H247" s="204" t="str">
        <f>IF(A247="","",_xlfn.AGGREGATE(9,5,$C$6:C247))</f>
        <v/>
      </c>
      <c r="I247" t="str">
        <f t="shared" si="6"/>
        <v/>
      </c>
    </row>
    <row r="248" spans="1:9">
      <c r="A248" s="205"/>
      <c r="B248" s="206"/>
      <c r="C248" s="207"/>
      <c r="D248" s="206"/>
      <c r="E248" s="206"/>
      <c r="F248" s="206"/>
      <c r="G248" s="206"/>
      <c r="H248" s="204" t="str">
        <f>IF(A248="","",_xlfn.AGGREGATE(9,5,$C$6:C248))</f>
        <v/>
      </c>
      <c r="I248" t="str">
        <f t="shared" si="6"/>
        <v/>
      </c>
    </row>
    <row r="249" spans="1:9">
      <c r="A249" s="205"/>
      <c r="B249" s="206"/>
      <c r="C249" s="207"/>
      <c r="D249" s="206"/>
      <c r="E249" s="206"/>
      <c r="F249" s="206"/>
      <c r="G249" s="206"/>
      <c r="H249" s="204" t="str">
        <f>IF(A249="","",_xlfn.AGGREGATE(9,5,$C$6:C249))</f>
        <v/>
      </c>
      <c r="I249" t="str">
        <f t="shared" si="6"/>
        <v/>
      </c>
    </row>
    <row r="250" spans="1:9">
      <c r="A250" s="205"/>
      <c r="B250" s="206"/>
      <c r="C250" s="207"/>
      <c r="D250" s="206"/>
      <c r="E250" s="206"/>
      <c r="F250" s="206"/>
      <c r="G250" s="206"/>
      <c r="H250" s="204" t="str">
        <f>IF(A250="","",_xlfn.AGGREGATE(9,5,$C$6:C250))</f>
        <v/>
      </c>
      <c r="I250" t="str">
        <f t="shared" si="6"/>
        <v/>
      </c>
    </row>
    <row r="251" spans="1:9">
      <c r="A251" s="205"/>
      <c r="B251" s="206"/>
      <c r="C251" s="207"/>
      <c r="D251" s="206"/>
      <c r="E251" s="206"/>
      <c r="F251" s="206"/>
      <c r="G251" s="206"/>
      <c r="H251" s="204" t="str">
        <f>IF(A251="","",_xlfn.AGGREGATE(9,5,$C$6:C251))</f>
        <v/>
      </c>
      <c r="I251" t="str">
        <f t="shared" si="6"/>
        <v/>
      </c>
    </row>
    <row r="252" spans="1:9">
      <c r="A252" s="205"/>
      <c r="B252" s="206"/>
      <c r="C252" s="207"/>
      <c r="D252" s="206"/>
      <c r="E252" s="206"/>
      <c r="F252" s="206"/>
      <c r="G252" s="206"/>
      <c r="H252" s="204" t="str">
        <f>IF(A252="","",_xlfn.AGGREGATE(9,5,$C$6:C252))</f>
        <v/>
      </c>
      <c r="I252" t="str">
        <f t="shared" si="6"/>
        <v/>
      </c>
    </row>
    <row r="253" spans="1:9">
      <c r="A253" s="205"/>
      <c r="B253" s="206"/>
      <c r="C253" s="207"/>
      <c r="D253" s="206"/>
      <c r="E253" s="206"/>
      <c r="F253" s="206"/>
      <c r="G253" s="206"/>
      <c r="H253" s="204" t="str">
        <f>IF(A253="","",_xlfn.AGGREGATE(9,5,$C$6:C253))</f>
        <v/>
      </c>
      <c r="I253" t="str">
        <f t="shared" si="6"/>
        <v/>
      </c>
    </row>
    <row r="254" spans="1:9">
      <c r="A254" s="205"/>
      <c r="B254" s="206"/>
      <c r="C254" s="207"/>
      <c r="D254" s="206"/>
      <c r="E254" s="206"/>
      <c r="F254" s="206"/>
      <c r="G254" s="206"/>
      <c r="H254" s="204" t="str">
        <f>IF(A254="","",_xlfn.AGGREGATE(9,5,$C$6:C254))</f>
        <v/>
      </c>
      <c r="I254" t="str">
        <f t="shared" si="6"/>
        <v/>
      </c>
    </row>
    <row r="255" spans="1:9">
      <c r="A255" s="205"/>
      <c r="B255" s="206"/>
      <c r="C255" s="207"/>
      <c r="D255" s="206"/>
      <c r="E255" s="206"/>
      <c r="F255" s="206"/>
      <c r="G255" s="206"/>
      <c r="H255" s="204" t="str">
        <f>IF(A255="","",_xlfn.AGGREGATE(9,5,$C$6:C255))</f>
        <v/>
      </c>
      <c r="I255" t="str">
        <f t="shared" si="6"/>
        <v/>
      </c>
    </row>
    <row r="256" spans="1:9">
      <c r="A256" s="205"/>
      <c r="B256" s="206"/>
      <c r="C256" s="207"/>
      <c r="D256" s="206"/>
      <c r="E256" s="206"/>
      <c r="F256" s="206"/>
      <c r="G256" s="206"/>
      <c r="H256" s="204" t="str">
        <f>IF(A256="","",_xlfn.AGGREGATE(9,5,$C$6:C256))</f>
        <v/>
      </c>
      <c r="I256" t="str">
        <f t="shared" si="6"/>
        <v/>
      </c>
    </row>
    <row r="257" spans="1:9">
      <c r="A257" s="205"/>
      <c r="B257" s="206"/>
      <c r="C257" s="207"/>
      <c r="D257" s="206"/>
      <c r="E257" s="206"/>
      <c r="F257" s="206"/>
      <c r="G257" s="206"/>
      <c r="H257" s="204" t="str">
        <f>IF(A257="","",_xlfn.AGGREGATE(9,5,$C$6:C257))</f>
        <v/>
      </c>
      <c r="I257" t="str">
        <f t="shared" si="6"/>
        <v/>
      </c>
    </row>
    <row r="258" spans="1:9">
      <c r="A258" s="205"/>
      <c r="B258" s="206"/>
      <c r="C258" s="207"/>
      <c r="D258" s="206"/>
      <c r="E258" s="206"/>
      <c r="F258" s="206"/>
      <c r="G258" s="206"/>
      <c r="H258" s="204" t="str">
        <f>IF(A258="","",_xlfn.AGGREGATE(9,5,$C$6:C258))</f>
        <v/>
      </c>
      <c r="I258" t="str">
        <f t="shared" si="6"/>
        <v/>
      </c>
    </row>
    <row r="259" spans="1:9">
      <c r="A259" s="205"/>
      <c r="B259" s="206"/>
      <c r="C259" s="207"/>
      <c r="D259" s="206"/>
      <c r="E259" s="206"/>
      <c r="F259" s="206"/>
      <c r="G259" s="206"/>
      <c r="H259" s="204" t="str">
        <f>IF(A259="","",_xlfn.AGGREGATE(9,5,$C$6:C259))</f>
        <v/>
      </c>
      <c r="I259" t="str">
        <f t="shared" si="6"/>
        <v/>
      </c>
    </row>
    <row r="260" spans="1:9">
      <c r="A260" s="205"/>
      <c r="B260" s="206"/>
      <c r="C260" s="207"/>
      <c r="D260" s="206"/>
      <c r="E260" s="206"/>
      <c r="F260" s="206"/>
      <c r="G260" s="206"/>
      <c r="H260" s="204" t="str">
        <f>IF(A260="","",_xlfn.AGGREGATE(9,5,$C$6:C260))</f>
        <v/>
      </c>
      <c r="I260" t="str">
        <f t="shared" si="6"/>
        <v/>
      </c>
    </row>
    <row r="261" spans="1:9">
      <c r="A261" s="205"/>
      <c r="B261" s="206"/>
      <c r="C261" s="207"/>
      <c r="D261" s="206"/>
      <c r="E261" s="206"/>
      <c r="F261" s="206"/>
      <c r="G261" s="206"/>
      <c r="H261" s="204" t="str">
        <f>IF(A261="","",_xlfn.AGGREGATE(9,5,$C$6:C261))</f>
        <v/>
      </c>
      <c r="I261" t="str">
        <f t="shared" si="6"/>
        <v/>
      </c>
    </row>
    <row r="262" spans="1:9">
      <c r="A262" s="205"/>
      <c r="B262" s="206"/>
      <c r="C262" s="207"/>
      <c r="D262" s="206"/>
      <c r="E262" s="206"/>
      <c r="F262" s="206"/>
      <c r="G262" s="206"/>
      <c r="H262" s="204" t="str">
        <f>IF(A262="","",_xlfn.AGGREGATE(9,5,$C$6:C262))</f>
        <v/>
      </c>
      <c r="I262" t="str">
        <f t="shared" si="6"/>
        <v/>
      </c>
    </row>
    <row r="263" spans="1:9">
      <c r="A263" s="205"/>
      <c r="B263" s="206"/>
      <c r="C263" s="207"/>
      <c r="D263" s="206"/>
      <c r="E263" s="206"/>
      <c r="F263" s="206"/>
      <c r="G263" s="206"/>
      <c r="H263" s="204" t="str">
        <f>IF(A263="","",_xlfn.AGGREGATE(9,5,$C$6:C263))</f>
        <v/>
      </c>
      <c r="I263" t="str">
        <f t="shared" si="6"/>
        <v/>
      </c>
    </row>
    <row r="264" spans="1:9">
      <c r="A264" s="205"/>
      <c r="B264" s="206"/>
      <c r="C264" s="207"/>
      <c r="D264" s="206"/>
      <c r="E264" s="206"/>
      <c r="F264" s="206"/>
      <c r="G264" s="206"/>
      <c r="H264" s="204" t="str">
        <f>IF(A264="","",_xlfn.AGGREGATE(9,5,$C$6:C264))</f>
        <v/>
      </c>
      <c r="I264" t="str">
        <f t="shared" si="6"/>
        <v/>
      </c>
    </row>
    <row r="265" spans="1:9">
      <c r="A265" s="205"/>
      <c r="B265" s="206"/>
      <c r="C265" s="207"/>
      <c r="D265" s="206"/>
      <c r="E265" s="206"/>
      <c r="F265" s="206"/>
      <c r="G265" s="206"/>
      <c r="H265" s="204" t="str">
        <f>IF(A265="","",_xlfn.AGGREGATE(9,5,$C$6:C265))</f>
        <v/>
      </c>
      <c r="I265" t="str">
        <f t="shared" si="6"/>
        <v/>
      </c>
    </row>
    <row r="266" spans="1:9">
      <c r="A266" s="205"/>
      <c r="B266" s="206"/>
      <c r="C266" s="207"/>
      <c r="D266" s="206"/>
      <c r="E266" s="206"/>
      <c r="F266" s="206"/>
      <c r="G266" s="206"/>
      <c r="H266" s="204" t="str">
        <f>IF(A266="","",_xlfn.AGGREGATE(9,5,$C$6:C266))</f>
        <v/>
      </c>
      <c r="I266" t="str">
        <f t="shared" si="6"/>
        <v/>
      </c>
    </row>
    <row r="267" spans="1:9">
      <c r="A267" s="205"/>
      <c r="B267" s="206"/>
      <c r="C267" s="207"/>
      <c r="D267" s="206"/>
      <c r="E267" s="206"/>
      <c r="F267" s="206"/>
      <c r="G267" s="206"/>
      <c r="H267" s="204" t="str">
        <f>IF(A267="","",_xlfn.AGGREGATE(9,5,$C$6:C267))</f>
        <v/>
      </c>
      <c r="I267" t="str">
        <f t="shared" si="6"/>
        <v/>
      </c>
    </row>
    <row r="268" spans="1:9">
      <c r="A268" s="205"/>
      <c r="B268" s="206"/>
      <c r="C268" s="207"/>
      <c r="D268" s="206"/>
      <c r="E268" s="206"/>
      <c r="F268" s="206"/>
      <c r="G268" s="206"/>
      <c r="H268" s="204" t="str">
        <f>IF(A268="","",_xlfn.AGGREGATE(9,5,$C$6:C268))</f>
        <v/>
      </c>
      <c r="I268" t="str">
        <f t="shared" si="6"/>
        <v/>
      </c>
    </row>
    <row r="269" spans="1:9">
      <c r="A269" s="205"/>
      <c r="B269" s="206"/>
      <c r="C269" s="207"/>
      <c r="D269" s="206"/>
      <c r="E269" s="206"/>
      <c r="F269" s="206"/>
      <c r="G269" s="206"/>
      <c r="H269" s="204" t="str">
        <f>IF(A269="","",_xlfn.AGGREGATE(9,5,$C$6:C269))</f>
        <v/>
      </c>
      <c r="I269" t="str">
        <f t="shared" si="6"/>
        <v/>
      </c>
    </row>
    <row r="270" spans="1:9">
      <c r="A270" s="205"/>
      <c r="B270" s="206"/>
      <c r="C270" s="207"/>
      <c r="D270" s="206"/>
      <c r="E270" s="206"/>
      <c r="F270" s="206"/>
      <c r="G270" s="206"/>
      <c r="H270" s="204" t="str">
        <f>IF(A270="","",_xlfn.AGGREGATE(9,5,$C$6:C270))</f>
        <v/>
      </c>
      <c r="I270" t="str">
        <f t="shared" si="6"/>
        <v/>
      </c>
    </row>
    <row r="271" spans="1:9">
      <c r="A271" s="205"/>
      <c r="B271" s="206"/>
      <c r="C271" s="207"/>
      <c r="D271" s="206"/>
      <c r="E271" s="206"/>
      <c r="F271" s="206"/>
      <c r="G271" s="206"/>
      <c r="H271" s="204" t="str">
        <f>IF(A271="","",_xlfn.AGGREGATE(9,5,$C$6:C271))</f>
        <v/>
      </c>
      <c r="I271" t="str">
        <f t="shared" si="6"/>
        <v/>
      </c>
    </row>
    <row r="272" spans="1:9">
      <c r="A272" s="205"/>
      <c r="B272" s="206"/>
      <c r="C272" s="207"/>
      <c r="D272" s="206"/>
      <c r="E272" s="206"/>
      <c r="F272" s="206"/>
      <c r="G272" s="206"/>
      <c r="H272" s="204" t="str">
        <f>IF(A272="","",_xlfn.AGGREGATE(9,5,$C$6:C272))</f>
        <v/>
      </c>
      <c r="I272" t="str">
        <f t="shared" si="6"/>
        <v/>
      </c>
    </row>
    <row r="273" spans="1:9">
      <c r="A273" s="205"/>
      <c r="B273" s="206"/>
      <c r="C273" s="207"/>
      <c r="D273" s="206"/>
      <c r="E273" s="206"/>
      <c r="F273" s="206"/>
      <c r="G273" s="206"/>
      <c r="H273" s="204" t="str">
        <f>IF(A273="","",_xlfn.AGGREGATE(9,5,$C$6:C273))</f>
        <v/>
      </c>
      <c r="I273" t="str">
        <f t="shared" ref="I273:I336" si="7">IF(A273="","",IF(AND(A273&lt;&gt;"",C273&lt;&gt;"",D273&lt;&gt;"",E273&lt;&gt;"",F273&lt;&gt;""),"✓ Complete","⚠ Incomplete"))</f>
        <v/>
      </c>
    </row>
    <row r="274" spans="1:9">
      <c r="A274" s="205"/>
      <c r="B274" s="206"/>
      <c r="C274" s="207"/>
      <c r="D274" s="206"/>
      <c r="E274" s="206"/>
      <c r="F274" s="206"/>
      <c r="G274" s="206"/>
      <c r="H274" s="204" t="str">
        <f>IF(A274="","",_xlfn.AGGREGATE(9,5,$C$6:C274))</f>
        <v/>
      </c>
      <c r="I274" t="str">
        <f t="shared" si="7"/>
        <v/>
      </c>
    </row>
    <row r="275" spans="1:9">
      <c r="A275" s="205"/>
      <c r="B275" s="206"/>
      <c r="C275" s="207"/>
      <c r="D275" s="206"/>
      <c r="E275" s="206"/>
      <c r="F275" s="206"/>
      <c r="G275" s="206"/>
      <c r="H275" s="204" t="str">
        <f>IF(A275="","",_xlfn.AGGREGATE(9,5,$C$6:C275))</f>
        <v/>
      </c>
      <c r="I275" t="str">
        <f t="shared" si="7"/>
        <v/>
      </c>
    </row>
    <row r="276" spans="1:9">
      <c r="A276" s="205"/>
      <c r="B276" s="206"/>
      <c r="C276" s="207"/>
      <c r="D276" s="206"/>
      <c r="E276" s="206"/>
      <c r="F276" s="206"/>
      <c r="G276" s="206"/>
      <c r="H276" s="204" t="str">
        <f>IF(A276="","",_xlfn.AGGREGATE(9,5,$C$6:C276))</f>
        <v/>
      </c>
      <c r="I276" t="str">
        <f t="shared" si="7"/>
        <v/>
      </c>
    </row>
    <row r="277" spans="1:9">
      <c r="A277" s="205"/>
      <c r="B277" s="206"/>
      <c r="C277" s="207"/>
      <c r="D277" s="206"/>
      <c r="E277" s="206"/>
      <c r="F277" s="206"/>
      <c r="G277" s="206"/>
      <c r="H277" s="204" t="str">
        <f>IF(A277="","",_xlfn.AGGREGATE(9,5,$C$6:C277))</f>
        <v/>
      </c>
      <c r="I277" t="str">
        <f t="shared" si="7"/>
        <v/>
      </c>
    </row>
    <row r="278" spans="1:9">
      <c r="A278" s="205"/>
      <c r="B278" s="206"/>
      <c r="C278" s="207"/>
      <c r="D278" s="206"/>
      <c r="E278" s="206"/>
      <c r="F278" s="206"/>
      <c r="G278" s="206"/>
      <c r="H278" s="204" t="str">
        <f>IF(A278="","",_xlfn.AGGREGATE(9,5,$C$6:C278))</f>
        <v/>
      </c>
      <c r="I278" t="str">
        <f t="shared" si="7"/>
        <v/>
      </c>
    </row>
    <row r="279" spans="1:9">
      <c r="A279" s="205"/>
      <c r="B279" s="206"/>
      <c r="C279" s="207"/>
      <c r="D279" s="206"/>
      <c r="E279" s="206"/>
      <c r="F279" s="206"/>
      <c r="G279" s="206"/>
      <c r="H279" s="204" t="str">
        <f>IF(A279="","",_xlfn.AGGREGATE(9,5,$C$6:C279))</f>
        <v/>
      </c>
      <c r="I279" t="str">
        <f t="shared" si="7"/>
        <v/>
      </c>
    </row>
    <row r="280" spans="1:9">
      <c r="A280" s="205"/>
      <c r="B280" s="206"/>
      <c r="C280" s="207"/>
      <c r="D280" s="206"/>
      <c r="E280" s="206"/>
      <c r="F280" s="206"/>
      <c r="G280" s="206"/>
      <c r="H280" s="204" t="str">
        <f>IF(A280="","",_xlfn.AGGREGATE(9,5,$C$6:C280))</f>
        <v/>
      </c>
      <c r="I280" t="str">
        <f t="shared" si="7"/>
        <v/>
      </c>
    </row>
    <row r="281" spans="1:9">
      <c r="A281" s="205"/>
      <c r="B281" s="206"/>
      <c r="C281" s="207"/>
      <c r="D281" s="206"/>
      <c r="E281" s="206"/>
      <c r="F281" s="206"/>
      <c r="G281" s="206"/>
      <c r="H281" s="204" t="str">
        <f>IF(A281="","",_xlfn.AGGREGATE(9,5,$C$6:C281))</f>
        <v/>
      </c>
      <c r="I281" t="str">
        <f t="shared" si="7"/>
        <v/>
      </c>
    </row>
    <row r="282" spans="1:9">
      <c r="A282" s="205"/>
      <c r="B282" s="206"/>
      <c r="C282" s="207"/>
      <c r="D282" s="206"/>
      <c r="E282" s="206"/>
      <c r="F282" s="206"/>
      <c r="G282" s="206"/>
      <c r="H282" s="204" t="str">
        <f>IF(A282="","",_xlfn.AGGREGATE(9,5,$C$6:C282))</f>
        <v/>
      </c>
      <c r="I282" t="str">
        <f t="shared" si="7"/>
        <v/>
      </c>
    </row>
    <row r="283" spans="1:9">
      <c r="A283" s="205"/>
      <c r="B283" s="206"/>
      <c r="C283" s="207"/>
      <c r="D283" s="206"/>
      <c r="E283" s="206"/>
      <c r="F283" s="206"/>
      <c r="G283" s="206"/>
      <c r="H283" s="204" t="str">
        <f>IF(A283="","",_xlfn.AGGREGATE(9,5,$C$6:C283))</f>
        <v/>
      </c>
      <c r="I283" t="str">
        <f t="shared" si="7"/>
        <v/>
      </c>
    </row>
    <row r="284" spans="1:9">
      <c r="A284" s="205"/>
      <c r="B284" s="206"/>
      <c r="C284" s="207"/>
      <c r="D284" s="206"/>
      <c r="E284" s="206"/>
      <c r="F284" s="206"/>
      <c r="G284" s="206"/>
      <c r="H284" s="204" t="str">
        <f>IF(A284="","",_xlfn.AGGREGATE(9,5,$C$6:C284))</f>
        <v/>
      </c>
      <c r="I284" t="str">
        <f t="shared" si="7"/>
        <v/>
      </c>
    </row>
    <row r="285" spans="1:9">
      <c r="A285" s="205"/>
      <c r="B285" s="206"/>
      <c r="C285" s="207"/>
      <c r="D285" s="206"/>
      <c r="E285" s="206"/>
      <c r="F285" s="206"/>
      <c r="G285" s="206"/>
      <c r="H285" s="204" t="str">
        <f>IF(A285="","",_xlfn.AGGREGATE(9,5,$C$6:C285))</f>
        <v/>
      </c>
      <c r="I285" t="str">
        <f t="shared" si="7"/>
        <v/>
      </c>
    </row>
    <row r="286" spans="1:9">
      <c r="A286" s="205"/>
      <c r="B286" s="206"/>
      <c r="C286" s="207"/>
      <c r="D286" s="206"/>
      <c r="E286" s="206"/>
      <c r="F286" s="206"/>
      <c r="G286" s="206"/>
      <c r="H286" s="204" t="str">
        <f>IF(A286="","",_xlfn.AGGREGATE(9,5,$C$6:C286))</f>
        <v/>
      </c>
      <c r="I286" t="str">
        <f t="shared" si="7"/>
        <v/>
      </c>
    </row>
    <row r="287" spans="1:9">
      <c r="A287" s="205"/>
      <c r="B287" s="206"/>
      <c r="C287" s="207"/>
      <c r="D287" s="206"/>
      <c r="E287" s="206"/>
      <c r="F287" s="206"/>
      <c r="G287" s="206"/>
      <c r="H287" s="204" t="str">
        <f>IF(A287="","",_xlfn.AGGREGATE(9,5,$C$6:C287))</f>
        <v/>
      </c>
      <c r="I287" t="str">
        <f t="shared" si="7"/>
        <v/>
      </c>
    </row>
    <row r="288" spans="1:9">
      <c r="A288" s="205"/>
      <c r="B288" s="206"/>
      <c r="C288" s="207"/>
      <c r="D288" s="206"/>
      <c r="E288" s="206"/>
      <c r="F288" s="206"/>
      <c r="G288" s="206"/>
      <c r="H288" s="204" t="str">
        <f>IF(A288="","",_xlfn.AGGREGATE(9,5,$C$6:C288))</f>
        <v/>
      </c>
      <c r="I288" t="str">
        <f t="shared" si="7"/>
        <v/>
      </c>
    </row>
    <row r="289" spans="1:9">
      <c r="A289" s="205"/>
      <c r="B289" s="206"/>
      <c r="C289" s="207"/>
      <c r="D289" s="206"/>
      <c r="E289" s="206"/>
      <c r="F289" s="206"/>
      <c r="G289" s="206"/>
      <c r="H289" s="204" t="str">
        <f>IF(A289="","",_xlfn.AGGREGATE(9,5,$C$6:C289))</f>
        <v/>
      </c>
      <c r="I289" t="str">
        <f t="shared" si="7"/>
        <v/>
      </c>
    </row>
    <row r="290" spans="1:9">
      <c r="A290" s="205"/>
      <c r="B290" s="206"/>
      <c r="C290" s="207"/>
      <c r="D290" s="206"/>
      <c r="E290" s="206"/>
      <c r="F290" s="206"/>
      <c r="G290" s="206"/>
      <c r="H290" s="204" t="str">
        <f>IF(A290="","",_xlfn.AGGREGATE(9,5,$C$6:C290))</f>
        <v/>
      </c>
      <c r="I290" t="str">
        <f t="shared" si="7"/>
        <v/>
      </c>
    </row>
    <row r="291" spans="1:9">
      <c r="A291" s="205"/>
      <c r="B291" s="206"/>
      <c r="C291" s="207"/>
      <c r="D291" s="206"/>
      <c r="E291" s="206"/>
      <c r="F291" s="206"/>
      <c r="G291" s="206"/>
      <c r="H291" s="204" t="str">
        <f>IF(A291="","",_xlfn.AGGREGATE(9,5,$C$6:C291))</f>
        <v/>
      </c>
      <c r="I291" t="str">
        <f t="shared" si="7"/>
        <v/>
      </c>
    </row>
    <row r="292" spans="1:9">
      <c r="A292" s="205"/>
      <c r="B292" s="206"/>
      <c r="C292" s="207"/>
      <c r="D292" s="206"/>
      <c r="E292" s="206"/>
      <c r="F292" s="206"/>
      <c r="G292" s="206"/>
      <c r="H292" s="204" t="str">
        <f>IF(A292="","",_xlfn.AGGREGATE(9,5,$C$6:C292))</f>
        <v/>
      </c>
      <c r="I292" t="str">
        <f t="shared" si="7"/>
        <v/>
      </c>
    </row>
    <row r="293" spans="1:9">
      <c r="A293" s="205"/>
      <c r="B293" s="206"/>
      <c r="C293" s="207"/>
      <c r="D293" s="206"/>
      <c r="E293" s="206"/>
      <c r="F293" s="206"/>
      <c r="G293" s="206"/>
      <c r="H293" s="204" t="str">
        <f>IF(A293="","",_xlfn.AGGREGATE(9,5,$C$6:C293))</f>
        <v/>
      </c>
      <c r="I293" t="str">
        <f t="shared" si="7"/>
        <v/>
      </c>
    </row>
    <row r="294" spans="1:9">
      <c r="A294" s="205"/>
      <c r="B294" s="206"/>
      <c r="C294" s="207"/>
      <c r="D294" s="206"/>
      <c r="E294" s="206"/>
      <c r="F294" s="206"/>
      <c r="G294" s="206"/>
      <c r="H294" s="204" t="str">
        <f>IF(A294="","",_xlfn.AGGREGATE(9,5,$C$6:C294))</f>
        <v/>
      </c>
      <c r="I294" t="str">
        <f t="shared" si="7"/>
        <v/>
      </c>
    </row>
    <row r="295" spans="1:9">
      <c r="A295" s="205"/>
      <c r="B295" s="206"/>
      <c r="C295" s="207"/>
      <c r="D295" s="206"/>
      <c r="E295" s="206"/>
      <c r="F295" s="206"/>
      <c r="G295" s="206"/>
      <c r="H295" s="204" t="str">
        <f>IF(A295="","",_xlfn.AGGREGATE(9,5,$C$6:C295))</f>
        <v/>
      </c>
      <c r="I295" t="str">
        <f t="shared" si="7"/>
        <v/>
      </c>
    </row>
    <row r="296" spans="1:9">
      <c r="A296" s="205"/>
      <c r="B296" s="206"/>
      <c r="C296" s="207"/>
      <c r="D296" s="206"/>
      <c r="E296" s="206"/>
      <c r="F296" s="206"/>
      <c r="G296" s="206"/>
      <c r="H296" s="204" t="str">
        <f>IF(A296="","",_xlfn.AGGREGATE(9,5,$C$6:C296))</f>
        <v/>
      </c>
      <c r="I296" t="str">
        <f t="shared" si="7"/>
        <v/>
      </c>
    </row>
    <row r="297" spans="1:9">
      <c r="A297" s="205"/>
      <c r="B297" s="206"/>
      <c r="C297" s="207"/>
      <c r="D297" s="206"/>
      <c r="E297" s="206"/>
      <c r="F297" s="206"/>
      <c r="G297" s="206"/>
      <c r="H297" s="204" t="str">
        <f>IF(A297="","",_xlfn.AGGREGATE(9,5,$C$6:C297))</f>
        <v/>
      </c>
      <c r="I297" t="str">
        <f t="shared" si="7"/>
        <v/>
      </c>
    </row>
    <row r="298" spans="1:9">
      <c r="A298" s="205"/>
      <c r="B298" s="206"/>
      <c r="C298" s="207"/>
      <c r="D298" s="206"/>
      <c r="E298" s="206"/>
      <c r="F298" s="206"/>
      <c r="G298" s="206"/>
      <c r="H298" s="204" t="str">
        <f>IF(A298="","",_xlfn.AGGREGATE(9,5,$C$6:C298))</f>
        <v/>
      </c>
      <c r="I298" t="str">
        <f t="shared" si="7"/>
        <v/>
      </c>
    </row>
    <row r="299" spans="1:9">
      <c r="A299" s="205"/>
      <c r="B299" s="206"/>
      <c r="C299" s="207"/>
      <c r="D299" s="206"/>
      <c r="E299" s="206"/>
      <c r="F299" s="206"/>
      <c r="G299" s="206"/>
      <c r="H299" s="204" t="str">
        <f>IF(A299="","",_xlfn.AGGREGATE(9,5,$C$6:C299))</f>
        <v/>
      </c>
      <c r="I299" t="str">
        <f t="shared" si="7"/>
        <v/>
      </c>
    </row>
    <row r="300" spans="1:9">
      <c r="A300" s="205"/>
      <c r="B300" s="206"/>
      <c r="C300" s="207"/>
      <c r="D300" s="206"/>
      <c r="E300" s="206"/>
      <c r="F300" s="206"/>
      <c r="G300" s="206"/>
      <c r="H300" s="204" t="str">
        <f>IF(A300="","",_xlfn.AGGREGATE(9,5,$C$6:C300))</f>
        <v/>
      </c>
      <c r="I300" t="str">
        <f t="shared" si="7"/>
        <v/>
      </c>
    </row>
    <row r="301" spans="1:9">
      <c r="A301" s="205"/>
      <c r="B301" s="206"/>
      <c r="C301" s="207"/>
      <c r="D301" s="206"/>
      <c r="E301" s="206"/>
      <c r="F301" s="206"/>
      <c r="G301" s="206"/>
      <c r="H301" s="204" t="str">
        <f>IF(A301="","",_xlfn.AGGREGATE(9,5,$C$6:C301))</f>
        <v/>
      </c>
      <c r="I301" t="str">
        <f t="shared" si="7"/>
        <v/>
      </c>
    </row>
    <row r="302" spans="1:9">
      <c r="A302" s="205"/>
      <c r="B302" s="206"/>
      <c r="C302" s="207"/>
      <c r="D302" s="206"/>
      <c r="E302" s="206"/>
      <c r="F302" s="206"/>
      <c r="G302" s="206"/>
      <c r="H302" s="204" t="str">
        <f>IF(A302="","",_xlfn.AGGREGATE(9,5,$C$6:C302))</f>
        <v/>
      </c>
      <c r="I302" t="str">
        <f t="shared" si="7"/>
        <v/>
      </c>
    </row>
    <row r="303" spans="1:9">
      <c r="A303" s="205"/>
      <c r="B303" s="206"/>
      <c r="C303" s="207"/>
      <c r="D303" s="206"/>
      <c r="E303" s="206"/>
      <c r="F303" s="206"/>
      <c r="G303" s="206"/>
      <c r="H303" s="204" t="str">
        <f>IF(A303="","",_xlfn.AGGREGATE(9,5,$C$6:C303))</f>
        <v/>
      </c>
      <c r="I303" t="str">
        <f t="shared" si="7"/>
        <v/>
      </c>
    </row>
    <row r="304" spans="1:9">
      <c r="A304" s="205"/>
      <c r="B304" s="206"/>
      <c r="C304" s="207"/>
      <c r="D304" s="206"/>
      <c r="E304" s="206"/>
      <c r="F304" s="206"/>
      <c r="G304" s="206"/>
      <c r="H304" s="204" t="str">
        <f>IF(A304="","",_xlfn.AGGREGATE(9,5,$C$6:C304))</f>
        <v/>
      </c>
      <c r="I304" t="str">
        <f t="shared" si="7"/>
        <v/>
      </c>
    </row>
    <row r="305" spans="1:9">
      <c r="A305" s="205"/>
      <c r="B305" s="206"/>
      <c r="C305" s="207"/>
      <c r="D305" s="206"/>
      <c r="E305" s="206"/>
      <c r="F305" s="206"/>
      <c r="G305" s="206"/>
      <c r="H305" s="204" t="str">
        <f>IF(A305="","",_xlfn.AGGREGATE(9,5,$C$6:C305))</f>
        <v/>
      </c>
      <c r="I305" t="str">
        <f t="shared" si="7"/>
        <v/>
      </c>
    </row>
    <row r="306" spans="1:9">
      <c r="A306" s="205"/>
      <c r="B306" s="206"/>
      <c r="C306" s="207"/>
      <c r="D306" s="206"/>
      <c r="E306" s="206"/>
      <c r="F306" s="206"/>
      <c r="G306" s="206"/>
      <c r="H306" s="204" t="str">
        <f>IF(A306="","",_xlfn.AGGREGATE(9,5,$C$6:C306))</f>
        <v/>
      </c>
      <c r="I306" t="str">
        <f t="shared" si="7"/>
        <v/>
      </c>
    </row>
    <row r="307" spans="1:9">
      <c r="A307" s="205"/>
      <c r="B307" s="206"/>
      <c r="C307" s="207"/>
      <c r="D307" s="206"/>
      <c r="E307" s="206"/>
      <c r="F307" s="206"/>
      <c r="G307" s="206"/>
      <c r="H307" s="204" t="str">
        <f>IF(A307="","",_xlfn.AGGREGATE(9,5,$C$6:C307))</f>
        <v/>
      </c>
      <c r="I307" t="str">
        <f t="shared" si="7"/>
        <v/>
      </c>
    </row>
    <row r="308" spans="1:9">
      <c r="A308" s="205"/>
      <c r="B308" s="206"/>
      <c r="C308" s="207"/>
      <c r="D308" s="206"/>
      <c r="E308" s="206"/>
      <c r="F308" s="206"/>
      <c r="G308" s="206"/>
      <c r="H308" s="204" t="str">
        <f>IF(A308="","",_xlfn.AGGREGATE(9,5,$C$6:C308))</f>
        <v/>
      </c>
      <c r="I308" t="str">
        <f t="shared" si="7"/>
        <v/>
      </c>
    </row>
    <row r="309" spans="1:9">
      <c r="A309" s="205"/>
      <c r="B309" s="206"/>
      <c r="C309" s="207"/>
      <c r="D309" s="206"/>
      <c r="E309" s="206"/>
      <c r="F309" s="206"/>
      <c r="G309" s="206"/>
      <c r="H309" s="204" t="str">
        <f>IF(A309="","",_xlfn.AGGREGATE(9,5,$C$6:C309))</f>
        <v/>
      </c>
      <c r="I309" t="str">
        <f t="shared" si="7"/>
        <v/>
      </c>
    </row>
    <row r="310" spans="1:9">
      <c r="A310" s="205"/>
      <c r="B310" s="206"/>
      <c r="C310" s="207"/>
      <c r="D310" s="206"/>
      <c r="E310" s="206"/>
      <c r="F310" s="206"/>
      <c r="G310" s="206"/>
      <c r="H310" s="204" t="str">
        <f>IF(A310="","",_xlfn.AGGREGATE(9,5,$C$6:C310))</f>
        <v/>
      </c>
      <c r="I310" t="str">
        <f t="shared" si="7"/>
        <v/>
      </c>
    </row>
    <row r="311" spans="1:9">
      <c r="A311" s="205"/>
      <c r="B311" s="206"/>
      <c r="C311" s="207"/>
      <c r="D311" s="206"/>
      <c r="E311" s="206"/>
      <c r="F311" s="206"/>
      <c r="G311" s="206"/>
      <c r="H311" s="204" t="str">
        <f>IF(A311="","",_xlfn.AGGREGATE(9,5,$C$6:C311))</f>
        <v/>
      </c>
      <c r="I311" t="str">
        <f t="shared" si="7"/>
        <v/>
      </c>
    </row>
    <row r="312" spans="1:9">
      <c r="A312" s="205"/>
      <c r="B312" s="206"/>
      <c r="C312" s="207"/>
      <c r="D312" s="206"/>
      <c r="E312" s="206"/>
      <c r="F312" s="206"/>
      <c r="G312" s="206"/>
      <c r="H312" s="204" t="str">
        <f>IF(A312="","",_xlfn.AGGREGATE(9,5,$C$6:C312))</f>
        <v/>
      </c>
      <c r="I312" t="str">
        <f t="shared" si="7"/>
        <v/>
      </c>
    </row>
    <row r="313" spans="1:9">
      <c r="A313" s="205"/>
      <c r="B313" s="206"/>
      <c r="C313" s="207"/>
      <c r="D313" s="206"/>
      <c r="E313" s="206"/>
      <c r="F313" s="206"/>
      <c r="G313" s="206"/>
      <c r="H313" s="204" t="str">
        <f>IF(A313="","",_xlfn.AGGREGATE(9,5,$C$6:C313))</f>
        <v/>
      </c>
      <c r="I313" t="str">
        <f t="shared" si="7"/>
        <v/>
      </c>
    </row>
    <row r="314" spans="1:9">
      <c r="A314" s="205"/>
      <c r="B314" s="206"/>
      <c r="C314" s="207"/>
      <c r="D314" s="206"/>
      <c r="E314" s="206"/>
      <c r="F314" s="206"/>
      <c r="G314" s="206"/>
      <c r="H314" s="204" t="str">
        <f>IF(A314="","",_xlfn.AGGREGATE(9,5,$C$6:C314))</f>
        <v/>
      </c>
      <c r="I314" t="str">
        <f t="shared" si="7"/>
        <v/>
      </c>
    </row>
    <row r="315" spans="1:9">
      <c r="A315" s="205"/>
      <c r="B315" s="206"/>
      <c r="C315" s="207"/>
      <c r="D315" s="206"/>
      <c r="E315" s="206"/>
      <c r="F315" s="206"/>
      <c r="G315" s="206"/>
      <c r="H315" s="204" t="str">
        <f>IF(A315="","",_xlfn.AGGREGATE(9,5,$C$6:C315))</f>
        <v/>
      </c>
      <c r="I315" t="str">
        <f t="shared" si="7"/>
        <v/>
      </c>
    </row>
    <row r="316" spans="1:9">
      <c r="A316" s="205"/>
      <c r="B316" s="206"/>
      <c r="C316" s="207"/>
      <c r="D316" s="206"/>
      <c r="E316" s="206"/>
      <c r="F316" s="206"/>
      <c r="G316" s="206"/>
      <c r="H316" s="204" t="str">
        <f>IF(A316="","",_xlfn.AGGREGATE(9,5,$C$6:C316))</f>
        <v/>
      </c>
      <c r="I316" t="str">
        <f t="shared" si="7"/>
        <v/>
      </c>
    </row>
    <row r="317" spans="1:9">
      <c r="A317" s="205"/>
      <c r="B317" s="206"/>
      <c r="C317" s="207"/>
      <c r="D317" s="206"/>
      <c r="E317" s="206"/>
      <c r="F317" s="206"/>
      <c r="G317" s="206"/>
      <c r="H317" s="204" t="str">
        <f>IF(A317="","",_xlfn.AGGREGATE(9,5,$C$6:C317))</f>
        <v/>
      </c>
      <c r="I317" t="str">
        <f t="shared" si="7"/>
        <v/>
      </c>
    </row>
    <row r="318" spans="1:9">
      <c r="A318" s="205"/>
      <c r="B318" s="206"/>
      <c r="C318" s="207"/>
      <c r="D318" s="206"/>
      <c r="E318" s="206"/>
      <c r="F318" s="206"/>
      <c r="G318" s="206"/>
      <c r="H318" s="204" t="str">
        <f>IF(A318="","",_xlfn.AGGREGATE(9,5,$C$6:C318))</f>
        <v/>
      </c>
      <c r="I318" t="str">
        <f t="shared" si="7"/>
        <v/>
      </c>
    </row>
    <row r="319" spans="1:9">
      <c r="A319" s="205"/>
      <c r="B319" s="206"/>
      <c r="C319" s="207"/>
      <c r="D319" s="206"/>
      <c r="E319" s="206"/>
      <c r="F319" s="206"/>
      <c r="G319" s="206"/>
      <c r="H319" s="204" t="str">
        <f>IF(A319="","",_xlfn.AGGREGATE(9,5,$C$6:C319))</f>
        <v/>
      </c>
      <c r="I319" t="str">
        <f t="shared" si="7"/>
        <v/>
      </c>
    </row>
    <row r="320" spans="1:9">
      <c r="A320" s="205"/>
      <c r="B320" s="206"/>
      <c r="C320" s="207"/>
      <c r="D320" s="206"/>
      <c r="E320" s="206"/>
      <c r="F320" s="206"/>
      <c r="G320" s="206"/>
      <c r="H320" s="204" t="str">
        <f>IF(A320="","",_xlfn.AGGREGATE(9,5,$C$6:C320))</f>
        <v/>
      </c>
      <c r="I320" t="str">
        <f t="shared" si="7"/>
        <v/>
      </c>
    </row>
    <row r="321" spans="1:9">
      <c r="A321" s="205"/>
      <c r="B321" s="206"/>
      <c r="C321" s="207"/>
      <c r="D321" s="206"/>
      <c r="E321" s="206"/>
      <c r="F321" s="206"/>
      <c r="G321" s="206"/>
      <c r="H321" s="204" t="str">
        <f>IF(A321="","",_xlfn.AGGREGATE(9,5,$C$6:C321))</f>
        <v/>
      </c>
      <c r="I321" t="str">
        <f t="shared" si="7"/>
        <v/>
      </c>
    </row>
    <row r="322" spans="1:9">
      <c r="A322" s="205"/>
      <c r="B322" s="206"/>
      <c r="C322" s="207"/>
      <c r="D322" s="206"/>
      <c r="E322" s="206"/>
      <c r="F322" s="206"/>
      <c r="G322" s="206"/>
      <c r="H322" s="204" t="str">
        <f>IF(A322="","",_xlfn.AGGREGATE(9,5,$C$6:C322))</f>
        <v/>
      </c>
      <c r="I322" t="str">
        <f t="shared" si="7"/>
        <v/>
      </c>
    </row>
    <row r="323" spans="1:9">
      <c r="A323" s="205"/>
      <c r="B323" s="206"/>
      <c r="C323" s="207"/>
      <c r="D323" s="206"/>
      <c r="E323" s="206"/>
      <c r="F323" s="206"/>
      <c r="G323" s="206"/>
      <c r="H323" s="204" t="str">
        <f>IF(A323="","",_xlfn.AGGREGATE(9,5,$C$6:C323))</f>
        <v/>
      </c>
      <c r="I323" t="str">
        <f t="shared" si="7"/>
        <v/>
      </c>
    </row>
    <row r="324" spans="1:9">
      <c r="A324" s="205"/>
      <c r="B324" s="206"/>
      <c r="C324" s="207"/>
      <c r="D324" s="206"/>
      <c r="E324" s="206"/>
      <c r="F324" s="206"/>
      <c r="G324" s="206"/>
      <c r="H324" s="204" t="str">
        <f>IF(A324="","",_xlfn.AGGREGATE(9,5,$C$6:C324))</f>
        <v/>
      </c>
      <c r="I324" t="str">
        <f t="shared" si="7"/>
        <v/>
      </c>
    </row>
    <row r="325" spans="1:9">
      <c r="A325" s="205"/>
      <c r="B325" s="206"/>
      <c r="C325" s="207"/>
      <c r="D325" s="206"/>
      <c r="E325" s="206"/>
      <c r="F325" s="206"/>
      <c r="G325" s="206"/>
      <c r="H325" s="204" t="str">
        <f>IF(A325="","",_xlfn.AGGREGATE(9,5,$C$6:C325))</f>
        <v/>
      </c>
      <c r="I325" t="str">
        <f t="shared" si="7"/>
        <v/>
      </c>
    </row>
    <row r="326" spans="1:9">
      <c r="A326" s="205"/>
      <c r="B326" s="206"/>
      <c r="C326" s="207"/>
      <c r="D326" s="206"/>
      <c r="E326" s="206"/>
      <c r="F326" s="206"/>
      <c r="G326" s="206"/>
      <c r="H326" s="204" t="str">
        <f>IF(A326="","",_xlfn.AGGREGATE(9,5,$C$6:C326))</f>
        <v/>
      </c>
      <c r="I326" t="str">
        <f t="shared" si="7"/>
        <v/>
      </c>
    </row>
    <row r="327" spans="1:9">
      <c r="A327" s="205"/>
      <c r="B327" s="206"/>
      <c r="C327" s="207"/>
      <c r="D327" s="206"/>
      <c r="E327" s="206"/>
      <c r="F327" s="206"/>
      <c r="G327" s="206"/>
      <c r="H327" s="204" t="str">
        <f>IF(A327="","",_xlfn.AGGREGATE(9,5,$C$6:C327))</f>
        <v/>
      </c>
      <c r="I327" t="str">
        <f t="shared" si="7"/>
        <v/>
      </c>
    </row>
    <row r="328" spans="1:9">
      <c r="A328" s="205"/>
      <c r="B328" s="206"/>
      <c r="C328" s="207"/>
      <c r="D328" s="206"/>
      <c r="E328" s="206"/>
      <c r="F328" s="206"/>
      <c r="G328" s="206"/>
      <c r="H328" s="204" t="str">
        <f>IF(A328="","",_xlfn.AGGREGATE(9,5,$C$6:C328))</f>
        <v/>
      </c>
      <c r="I328" t="str">
        <f t="shared" si="7"/>
        <v/>
      </c>
    </row>
    <row r="329" spans="1:9">
      <c r="A329" s="205"/>
      <c r="B329" s="206"/>
      <c r="C329" s="207"/>
      <c r="D329" s="206"/>
      <c r="E329" s="206"/>
      <c r="F329" s="206"/>
      <c r="G329" s="206"/>
      <c r="H329" s="204" t="str">
        <f>IF(A329="","",_xlfn.AGGREGATE(9,5,$C$6:C329))</f>
        <v/>
      </c>
      <c r="I329" t="str">
        <f t="shared" si="7"/>
        <v/>
      </c>
    </row>
    <row r="330" spans="1:9">
      <c r="A330" s="205"/>
      <c r="B330" s="206"/>
      <c r="C330" s="207"/>
      <c r="D330" s="206"/>
      <c r="E330" s="206"/>
      <c r="F330" s="206"/>
      <c r="G330" s="206"/>
      <c r="H330" s="204" t="str">
        <f>IF(A330="","",_xlfn.AGGREGATE(9,5,$C$6:C330))</f>
        <v/>
      </c>
      <c r="I330" t="str">
        <f t="shared" si="7"/>
        <v/>
      </c>
    </row>
    <row r="331" spans="1:9">
      <c r="A331" s="205"/>
      <c r="B331" s="206"/>
      <c r="C331" s="207"/>
      <c r="D331" s="206"/>
      <c r="E331" s="206"/>
      <c r="F331" s="206"/>
      <c r="G331" s="206"/>
      <c r="H331" s="204" t="str">
        <f>IF(A331="","",_xlfn.AGGREGATE(9,5,$C$6:C331))</f>
        <v/>
      </c>
      <c r="I331" t="str">
        <f t="shared" si="7"/>
        <v/>
      </c>
    </row>
    <row r="332" spans="1:9">
      <c r="A332" s="205"/>
      <c r="B332" s="206"/>
      <c r="C332" s="207"/>
      <c r="D332" s="206"/>
      <c r="E332" s="206"/>
      <c r="F332" s="206"/>
      <c r="G332" s="206"/>
      <c r="H332" s="204" t="str">
        <f>IF(A332="","",_xlfn.AGGREGATE(9,5,$C$6:C332))</f>
        <v/>
      </c>
      <c r="I332" t="str">
        <f t="shared" si="7"/>
        <v/>
      </c>
    </row>
    <row r="333" spans="1:9">
      <c r="A333" s="205"/>
      <c r="B333" s="206"/>
      <c r="C333" s="207"/>
      <c r="D333" s="206"/>
      <c r="E333" s="206"/>
      <c r="F333" s="206"/>
      <c r="G333" s="206"/>
      <c r="H333" s="204" t="str">
        <f>IF(A333="","",_xlfn.AGGREGATE(9,5,$C$6:C333))</f>
        <v/>
      </c>
      <c r="I333" t="str">
        <f t="shared" si="7"/>
        <v/>
      </c>
    </row>
    <row r="334" spans="1:9">
      <c r="A334" s="205"/>
      <c r="B334" s="206"/>
      <c r="C334" s="207"/>
      <c r="D334" s="206"/>
      <c r="E334" s="206"/>
      <c r="F334" s="206"/>
      <c r="G334" s="206"/>
      <c r="H334" s="204" t="str">
        <f>IF(A334="","",_xlfn.AGGREGATE(9,5,$C$6:C334))</f>
        <v/>
      </c>
      <c r="I334" t="str">
        <f t="shared" si="7"/>
        <v/>
      </c>
    </row>
    <row r="335" spans="1:9">
      <c r="A335" s="205"/>
      <c r="B335" s="206"/>
      <c r="C335" s="207"/>
      <c r="D335" s="206"/>
      <c r="E335" s="206"/>
      <c r="F335" s="206"/>
      <c r="G335" s="206"/>
      <c r="H335" s="204" t="str">
        <f>IF(A335="","",_xlfn.AGGREGATE(9,5,$C$6:C335))</f>
        <v/>
      </c>
      <c r="I335" t="str">
        <f t="shared" si="7"/>
        <v/>
      </c>
    </row>
    <row r="336" spans="1:9">
      <c r="A336" s="205"/>
      <c r="B336" s="206"/>
      <c r="C336" s="207"/>
      <c r="D336" s="206"/>
      <c r="E336" s="206"/>
      <c r="F336" s="206"/>
      <c r="G336" s="206"/>
      <c r="H336" s="204" t="str">
        <f>IF(A336="","",_xlfn.AGGREGATE(9,5,$C$6:C336))</f>
        <v/>
      </c>
      <c r="I336" t="str">
        <f t="shared" si="7"/>
        <v/>
      </c>
    </row>
    <row r="337" spans="1:9">
      <c r="A337" s="205"/>
      <c r="B337" s="206"/>
      <c r="C337" s="207"/>
      <c r="D337" s="206"/>
      <c r="E337" s="206"/>
      <c r="F337" s="206"/>
      <c r="G337" s="206"/>
      <c r="H337" s="204" t="str">
        <f>IF(A337="","",_xlfn.AGGREGATE(9,5,$C$6:C337))</f>
        <v/>
      </c>
      <c r="I337" t="str">
        <f t="shared" ref="I337:I400" si="8">IF(A337="","",IF(AND(A337&lt;&gt;"",C337&lt;&gt;"",D337&lt;&gt;"",E337&lt;&gt;"",F337&lt;&gt;""),"✓ Complete","⚠ Incomplete"))</f>
        <v/>
      </c>
    </row>
    <row r="338" spans="1:9">
      <c r="A338" s="205"/>
      <c r="B338" s="206"/>
      <c r="C338" s="207"/>
      <c r="D338" s="206"/>
      <c r="E338" s="206"/>
      <c r="F338" s="206"/>
      <c r="G338" s="206"/>
      <c r="H338" s="204" t="str">
        <f>IF(A338="","",_xlfn.AGGREGATE(9,5,$C$6:C338))</f>
        <v/>
      </c>
      <c r="I338" t="str">
        <f t="shared" si="8"/>
        <v/>
      </c>
    </row>
    <row r="339" spans="1:9">
      <c r="A339" s="205"/>
      <c r="B339" s="206"/>
      <c r="C339" s="207"/>
      <c r="D339" s="206"/>
      <c r="E339" s="206"/>
      <c r="F339" s="206"/>
      <c r="G339" s="206"/>
      <c r="H339" s="204" t="str">
        <f>IF(A339="","",_xlfn.AGGREGATE(9,5,$C$6:C339))</f>
        <v/>
      </c>
      <c r="I339" t="str">
        <f t="shared" si="8"/>
        <v/>
      </c>
    </row>
    <row r="340" spans="1:9">
      <c r="A340" s="205"/>
      <c r="B340" s="206"/>
      <c r="C340" s="207"/>
      <c r="D340" s="206"/>
      <c r="E340" s="206"/>
      <c r="F340" s="206"/>
      <c r="G340" s="206"/>
      <c r="H340" s="204" t="str">
        <f>IF(A340="","",_xlfn.AGGREGATE(9,5,$C$6:C340))</f>
        <v/>
      </c>
      <c r="I340" t="str">
        <f t="shared" si="8"/>
        <v/>
      </c>
    </row>
    <row r="341" spans="1:9">
      <c r="A341" s="205"/>
      <c r="B341" s="206"/>
      <c r="C341" s="207"/>
      <c r="D341" s="206"/>
      <c r="E341" s="206"/>
      <c r="F341" s="206"/>
      <c r="G341" s="206"/>
      <c r="H341" s="204" t="str">
        <f>IF(A341="","",_xlfn.AGGREGATE(9,5,$C$6:C341))</f>
        <v/>
      </c>
      <c r="I341" t="str">
        <f t="shared" si="8"/>
        <v/>
      </c>
    </row>
    <row r="342" spans="1:9">
      <c r="A342" s="205"/>
      <c r="B342" s="206"/>
      <c r="C342" s="207"/>
      <c r="D342" s="206"/>
      <c r="E342" s="206"/>
      <c r="F342" s="206"/>
      <c r="G342" s="206"/>
      <c r="H342" s="204" t="str">
        <f>IF(A342="","",_xlfn.AGGREGATE(9,5,$C$6:C342))</f>
        <v/>
      </c>
      <c r="I342" t="str">
        <f t="shared" si="8"/>
        <v/>
      </c>
    </row>
    <row r="343" spans="1:9">
      <c r="A343" s="205"/>
      <c r="B343" s="206"/>
      <c r="C343" s="207"/>
      <c r="D343" s="206"/>
      <c r="E343" s="206"/>
      <c r="F343" s="206"/>
      <c r="G343" s="206"/>
      <c r="H343" s="204" t="str">
        <f>IF(A343="","",_xlfn.AGGREGATE(9,5,$C$6:C343))</f>
        <v/>
      </c>
      <c r="I343" t="str">
        <f t="shared" si="8"/>
        <v/>
      </c>
    </row>
    <row r="344" spans="1:9">
      <c r="A344" s="205"/>
      <c r="B344" s="206"/>
      <c r="C344" s="207"/>
      <c r="D344" s="206"/>
      <c r="E344" s="206"/>
      <c r="F344" s="206"/>
      <c r="G344" s="206"/>
      <c r="H344" s="204" t="str">
        <f>IF(A344="","",_xlfn.AGGREGATE(9,5,$C$6:C344))</f>
        <v/>
      </c>
      <c r="I344" t="str">
        <f t="shared" si="8"/>
        <v/>
      </c>
    </row>
    <row r="345" spans="1:9">
      <c r="A345" s="205"/>
      <c r="B345" s="206"/>
      <c r="C345" s="207"/>
      <c r="D345" s="206"/>
      <c r="E345" s="206"/>
      <c r="F345" s="206"/>
      <c r="G345" s="206"/>
      <c r="H345" s="204" t="str">
        <f>IF(A345="","",_xlfn.AGGREGATE(9,5,$C$6:C345))</f>
        <v/>
      </c>
      <c r="I345" t="str">
        <f t="shared" si="8"/>
        <v/>
      </c>
    </row>
    <row r="346" spans="1:9">
      <c r="A346" s="205"/>
      <c r="B346" s="206"/>
      <c r="C346" s="207"/>
      <c r="D346" s="206"/>
      <c r="E346" s="206"/>
      <c r="F346" s="206"/>
      <c r="G346" s="206"/>
      <c r="H346" s="204" t="str">
        <f>IF(A346="","",_xlfn.AGGREGATE(9,5,$C$6:C346))</f>
        <v/>
      </c>
      <c r="I346" t="str">
        <f t="shared" si="8"/>
        <v/>
      </c>
    </row>
    <row r="347" spans="1:9">
      <c r="A347" s="205"/>
      <c r="B347" s="206"/>
      <c r="C347" s="207"/>
      <c r="D347" s="206"/>
      <c r="E347" s="206"/>
      <c r="F347" s="206"/>
      <c r="G347" s="206"/>
      <c r="H347" s="204" t="str">
        <f>IF(A347="","",_xlfn.AGGREGATE(9,5,$C$6:C347))</f>
        <v/>
      </c>
      <c r="I347" t="str">
        <f t="shared" si="8"/>
        <v/>
      </c>
    </row>
    <row r="348" spans="1:9">
      <c r="A348" s="205"/>
      <c r="B348" s="206"/>
      <c r="C348" s="207"/>
      <c r="D348" s="206"/>
      <c r="E348" s="206"/>
      <c r="F348" s="206"/>
      <c r="G348" s="206"/>
      <c r="H348" s="204" t="str">
        <f>IF(A348="","",_xlfn.AGGREGATE(9,5,$C$6:C348))</f>
        <v/>
      </c>
      <c r="I348" t="str">
        <f t="shared" si="8"/>
        <v/>
      </c>
    </row>
    <row r="349" spans="1:9">
      <c r="A349" s="205"/>
      <c r="B349" s="206"/>
      <c r="C349" s="207"/>
      <c r="D349" s="206"/>
      <c r="E349" s="206"/>
      <c r="F349" s="206"/>
      <c r="G349" s="206"/>
      <c r="H349" s="204" t="str">
        <f>IF(A349="","",_xlfn.AGGREGATE(9,5,$C$6:C349))</f>
        <v/>
      </c>
      <c r="I349" t="str">
        <f t="shared" si="8"/>
        <v/>
      </c>
    </row>
    <row r="350" spans="1:9">
      <c r="A350" s="205"/>
      <c r="B350" s="206"/>
      <c r="C350" s="207"/>
      <c r="D350" s="206"/>
      <c r="E350" s="206"/>
      <c r="F350" s="206"/>
      <c r="G350" s="206"/>
      <c r="H350" s="204" t="str">
        <f>IF(A350="","",_xlfn.AGGREGATE(9,5,$C$6:C350))</f>
        <v/>
      </c>
      <c r="I350" t="str">
        <f t="shared" si="8"/>
        <v/>
      </c>
    </row>
    <row r="351" spans="1:9">
      <c r="A351" s="205"/>
      <c r="B351" s="206"/>
      <c r="C351" s="207"/>
      <c r="D351" s="206"/>
      <c r="E351" s="206"/>
      <c r="F351" s="206"/>
      <c r="G351" s="206"/>
      <c r="H351" s="204" t="str">
        <f>IF(A351="","",_xlfn.AGGREGATE(9,5,$C$6:C351))</f>
        <v/>
      </c>
      <c r="I351" t="str">
        <f t="shared" si="8"/>
        <v/>
      </c>
    </row>
    <row r="352" spans="1:9">
      <c r="A352" s="205"/>
      <c r="B352" s="206"/>
      <c r="C352" s="207"/>
      <c r="D352" s="206"/>
      <c r="E352" s="206"/>
      <c r="F352" s="206"/>
      <c r="G352" s="206"/>
      <c r="H352" s="204" t="str">
        <f>IF(A352="","",_xlfn.AGGREGATE(9,5,$C$6:C352))</f>
        <v/>
      </c>
      <c r="I352" t="str">
        <f t="shared" si="8"/>
        <v/>
      </c>
    </row>
    <row r="353" spans="1:9">
      <c r="A353" s="205"/>
      <c r="B353" s="206"/>
      <c r="C353" s="207"/>
      <c r="D353" s="206"/>
      <c r="E353" s="206"/>
      <c r="F353" s="206"/>
      <c r="G353" s="206"/>
      <c r="H353" s="204" t="str">
        <f>IF(A353="","",_xlfn.AGGREGATE(9,5,$C$6:C353))</f>
        <v/>
      </c>
      <c r="I353" t="str">
        <f t="shared" si="8"/>
        <v/>
      </c>
    </row>
    <row r="354" spans="1:9">
      <c r="A354" s="205"/>
      <c r="B354" s="206"/>
      <c r="C354" s="207"/>
      <c r="D354" s="206"/>
      <c r="E354" s="206"/>
      <c r="F354" s="206"/>
      <c r="G354" s="206"/>
      <c r="H354" s="204" t="str">
        <f>IF(A354="","",_xlfn.AGGREGATE(9,5,$C$6:C354))</f>
        <v/>
      </c>
      <c r="I354" t="str">
        <f t="shared" si="8"/>
        <v/>
      </c>
    </row>
    <row r="355" spans="1:9">
      <c r="A355" s="205"/>
      <c r="B355" s="206"/>
      <c r="C355" s="207"/>
      <c r="D355" s="206"/>
      <c r="E355" s="206"/>
      <c r="F355" s="206"/>
      <c r="G355" s="206"/>
      <c r="H355" s="204" t="str">
        <f>IF(A355="","",_xlfn.AGGREGATE(9,5,$C$6:C355))</f>
        <v/>
      </c>
      <c r="I355" t="str">
        <f t="shared" si="8"/>
        <v/>
      </c>
    </row>
    <row r="356" spans="1:9">
      <c r="A356" s="205"/>
      <c r="B356" s="206"/>
      <c r="C356" s="207"/>
      <c r="D356" s="206"/>
      <c r="E356" s="206"/>
      <c r="F356" s="206"/>
      <c r="G356" s="206"/>
      <c r="H356" s="204" t="str">
        <f>IF(A356="","",_xlfn.AGGREGATE(9,5,$C$6:C356))</f>
        <v/>
      </c>
      <c r="I356" t="str">
        <f t="shared" si="8"/>
        <v/>
      </c>
    </row>
    <row r="357" spans="1:9">
      <c r="A357" s="205"/>
      <c r="B357" s="206"/>
      <c r="C357" s="207"/>
      <c r="D357" s="206"/>
      <c r="E357" s="206"/>
      <c r="F357" s="206"/>
      <c r="G357" s="206"/>
      <c r="H357" s="204" t="str">
        <f>IF(A357="","",_xlfn.AGGREGATE(9,5,$C$6:C357))</f>
        <v/>
      </c>
      <c r="I357" t="str">
        <f t="shared" si="8"/>
        <v/>
      </c>
    </row>
    <row r="358" spans="1:9">
      <c r="A358" s="205"/>
      <c r="B358" s="206"/>
      <c r="C358" s="207"/>
      <c r="D358" s="206"/>
      <c r="E358" s="206"/>
      <c r="F358" s="206"/>
      <c r="G358" s="206"/>
      <c r="H358" s="204" t="str">
        <f>IF(A358="","",_xlfn.AGGREGATE(9,5,$C$6:C358))</f>
        <v/>
      </c>
      <c r="I358" t="str">
        <f t="shared" si="8"/>
        <v/>
      </c>
    </row>
    <row r="359" spans="1:9">
      <c r="A359" s="205"/>
      <c r="B359" s="206"/>
      <c r="C359" s="207"/>
      <c r="D359" s="206"/>
      <c r="E359" s="206"/>
      <c r="F359" s="206"/>
      <c r="G359" s="206"/>
      <c r="H359" s="204" t="str">
        <f>IF(A359="","",_xlfn.AGGREGATE(9,5,$C$6:C359))</f>
        <v/>
      </c>
      <c r="I359" t="str">
        <f t="shared" si="8"/>
        <v/>
      </c>
    </row>
    <row r="360" spans="1:9">
      <c r="A360" s="205"/>
      <c r="B360" s="206"/>
      <c r="C360" s="207"/>
      <c r="D360" s="206"/>
      <c r="E360" s="206"/>
      <c r="F360" s="206"/>
      <c r="G360" s="206"/>
      <c r="H360" s="204" t="str">
        <f>IF(A360="","",_xlfn.AGGREGATE(9,5,$C$6:C360))</f>
        <v/>
      </c>
      <c r="I360" t="str">
        <f t="shared" si="8"/>
        <v/>
      </c>
    </row>
    <row r="361" spans="1:9">
      <c r="A361" s="205"/>
      <c r="B361" s="206"/>
      <c r="C361" s="207"/>
      <c r="D361" s="206"/>
      <c r="E361" s="206"/>
      <c r="F361" s="206"/>
      <c r="G361" s="206"/>
      <c r="H361" s="204" t="str">
        <f>IF(A361="","",_xlfn.AGGREGATE(9,5,$C$6:C361))</f>
        <v/>
      </c>
      <c r="I361" t="str">
        <f t="shared" si="8"/>
        <v/>
      </c>
    </row>
    <row r="362" spans="1:9">
      <c r="A362" s="205"/>
      <c r="B362" s="206"/>
      <c r="C362" s="207"/>
      <c r="D362" s="206"/>
      <c r="E362" s="206"/>
      <c r="F362" s="206"/>
      <c r="G362" s="206"/>
      <c r="H362" s="204" t="str">
        <f>IF(A362="","",_xlfn.AGGREGATE(9,5,$C$6:C362))</f>
        <v/>
      </c>
      <c r="I362" t="str">
        <f t="shared" si="8"/>
        <v/>
      </c>
    </row>
    <row r="363" spans="1:9">
      <c r="A363" s="205"/>
      <c r="B363" s="206"/>
      <c r="C363" s="207"/>
      <c r="D363" s="206"/>
      <c r="E363" s="206"/>
      <c r="F363" s="206"/>
      <c r="G363" s="206"/>
      <c r="H363" s="204" t="str">
        <f>IF(A363="","",_xlfn.AGGREGATE(9,5,$C$6:C363))</f>
        <v/>
      </c>
      <c r="I363" t="str">
        <f t="shared" si="8"/>
        <v/>
      </c>
    </row>
    <row r="364" spans="1:9">
      <c r="A364" s="205"/>
      <c r="B364" s="206"/>
      <c r="C364" s="207"/>
      <c r="D364" s="206"/>
      <c r="E364" s="206"/>
      <c r="F364" s="206"/>
      <c r="G364" s="206"/>
      <c r="H364" s="204" t="str">
        <f>IF(A364="","",_xlfn.AGGREGATE(9,5,$C$6:C364))</f>
        <v/>
      </c>
      <c r="I364" t="str">
        <f t="shared" si="8"/>
        <v/>
      </c>
    </row>
    <row r="365" spans="1:9">
      <c r="A365" s="205"/>
      <c r="B365" s="206"/>
      <c r="C365" s="207"/>
      <c r="D365" s="206"/>
      <c r="E365" s="206"/>
      <c r="F365" s="206"/>
      <c r="G365" s="206"/>
      <c r="H365" s="204" t="str">
        <f>IF(A365="","",_xlfn.AGGREGATE(9,5,$C$6:C365))</f>
        <v/>
      </c>
      <c r="I365" t="str">
        <f t="shared" si="8"/>
        <v/>
      </c>
    </row>
    <row r="366" spans="1:9">
      <c r="A366" s="205"/>
      <c r="B366" s="206"/>
      <c r="C366" s="207"/>
      <c r="D366" s="206"/>
      <c r="E366" s="206"/>
      <c r="F366" s="206"/>
      <c r="G366" s="206"/>
      <c r="H366" s="204" t="str">
        <f>IF(A366="","",_xlfn.AGGREGATE(9,5,$C$6:C366))</f>
        <v/>
      </c>
      <c r="I366" t="str">
        <f t="shared" si="8"/>
        <v/>
      </c>
    </row>
    <row r="367" spans="1:9">
      <c r="A367" s="205"/>
      <c r="B367" s="206"/>
      <c r="C367" s="207"/>
      <c r="D367" s="206"/>
      <c r="E367" s="206"/>
      <c r="F367" s="206"/>
      <c r="G367" s="206"/>
      <c r="H367" s="204" t="str">
        <f>IF(A367="","",_xlfn.AGGREGATE(9,5,$C$6:C367))</f>
        <v/>
      </c>
      <c r="I367" t="str">
        <f t="shared" si="8"/>
        <v/>
      </c>
    </row>
    <row r="368" spans="1:9">
      <c r="A368" s="205"/>
      <c r="B368" s="206"/>
      <c r="C368" s="207"/>
      <c r="D368" s="206"/>
      <c r="E368" s="206"/>
      <c r="F368" s="206"/>
      <c r="G368" s="206"/>
      <c r="H368" s="204" t="str">
        <f>IF(A368="","",_xlfn.AGGREGATE(9,5,$C$6:C368))</f>
        <v/>
      </c>
      <c r="I368" t="str">
        <f t="shared" si="8"/>
        <v/>
      </c>
    </row>
    <row r="369" spans="1:9">
      <c r="A369" s="205"/>
      <c r="B369" s="206"/>
      <c r="C369" s="207"/>
      <c r="D369" s="206"/>
      <c r="E369" s="206"/>
      <c r="F369" s="206"/>
      <c r="G369" s="206"/>
      <c r="H369" s="204" t="str">
        <f>IF(A369="","",_xlfn.AGGREGATE(9,5,$C$6:C369))</f>
        <v/>
      </c>
      <c r="I369" t="str">
        <f t="shared" si="8"/>
        <v/>
      </c>
    </row>
    <row r="370" spans="1:9">
      <c r="A370" s="205"/>
      <c r="B370" s="206"/>
      <c r="C370" s="207"/>
      <c r="D370" s="206"/>
      <c r="E370" s="206"/>
      <c r="F370" s="206"/>
      <c r="G370" s="206"/>
      <c r="H370" s="204" t="str">
        <f>IF(A370="","",_xlfn.AGGREGATE(9,5,$C$6:C370))</f>
        <v/>
      </c>
      <c r="I370" t="str">
        <f t="shared" si="8"/>
        <v/>
      </c>
    </row>
    <row r="371" spans="1:9">
      <c r="A371" s="205"/>
      <c r="B371" s="206"/>
      <c r="C371" s="207"/>
      <c r="D371" s="206"/>
      <c r="E371" s="206"/>
      <c r="F371" s="206"/>
      <c r="G371" s="206"/>
      <c r="H371" s="204" t="str">
        <f>IF(A371="","",_xlfn.AGGREGATE(9,5,$C$6:C371))</f>
        <v/>
      </c>
      <c r="I371" t="str">
        <f t="shared" si="8"/>
        <v/>
      </c>
    </row>
    <row r="372" spans="1:9">
      <c r="A372" s="205"/>
      <c r="B372" s="206"/>
      <c r="C372" s="207"/>
      <c r="D372" s="206"/>
      <c r="E372" s="206"/>
      <c r="F372" s="206"/>
      <c r="G372" s="206"/>
      <c r="H372" s="204" t="str">
        <f>IF(A372="","",_xlfn.AGGREGATE(9,5,$C$6:C372))</f>
        <v/>
      </c>
      <c r="I372" t="str">
        <f t="shared" si="8"/>
        <v/>
      </c>
    </row>
    <row r="373" spans="1:9">
      <c r="A373" s="205"/>
      <c r="B373" s="206"/>
      <c r="C373" s="207"/>
      <c r="D373" s="206"/>
      <c r="E373" s="206"/>
      <c r="F373" s="206"/>
      <c r="G373" s="206"/>
      <c r="H373" s="204" t="str">
        <f>IF(A373="","",_xlfn.AGGREGATE(9,5,$C$6:C373))</f>
        <v/>
      </c>
      <c r="I373" t="str">
        <f t="shared" si="8"/>
        <v/>
      </c>
    </row>
    <row r="374" spans="1:9">
      <c r="A374" s="205"/>
      <c r="B374" s="206"/>
      <c r="C374" s="207"/>
      <c r="D374" s="206"/>
      <c r="E374" s="206"/>
      <c r="F374" s="206"/>
      <c r="G374" s="206"/>
      <c r="H374" s="204" t="str">
        <f>IF(A374="","",_xlfn.AGGREGATE(9,5,$C$6:C374))</f>
        <v/>
      </c>
      <c r="I374" t="str">
        <f t="shared" si="8"/>
        <v/>
      </c>
    </row>
    <row r="375" spans="1:9">
      <c r="A375" s="205"/>
      <c r="B375" s="206"/>
      <c r="C375" s="207"/>
      <c r="D375" s="206"/>
      <c r="E375" s="206"/>
      <c r="F375" s="206"/>
      <c r="G375" s="206"/>
      <c r="H375" s="204" t="str">
        <f>IF(A375="","",_xlfn.AGGREGATE(9,5,$C$6:C375))</f>
        <v/>
      </c>
      <c r="I375" t="str">
        <f t="shared" si="8"/>
        <v/>
      </c>
    </row>
    <row r="376" spans="1:9">
      <c r="A376" s="205"/>
      <c r="B376" s="206"/>
      <c r="C376" s="207"/>
      <c r="D376" s="206"/>
      <c r="E376" s="206"/>
      <c r="F376" s="206"/>
      <c r="G376" s="206"/>
      <c r="H376" s="204" t="str">
        <f>IF(A376="","",_xlfn.AGGREGATE(9,5,$C$6:C376))</f>
        <v/>
      </c>
      <c r="I376" t="str">
        <f t="shared" si="8"/>
        <v/>
      </c>
    </row>
    <row r="377" spans="1:9">
      <c r="A377" s="205"/>
      <c r="B377" s="206"/>
      <c r="C377" s="207"/>
      <c r="D377" s="206"/>
      <c r="E377" s="206"/>
      <c r="F377" s="206"/>
      <c r="G377" s="206"/>
      <c r="H377" s="204" t="str">
        <f>IF(A377="","",_xlfn.AGGREGATE(9,5,$C$6:C377))</f>
        <v/>
      </c>
      <c r="I377" t="str">
        <f t="shared" si="8"/>
        <v/>
      </c>
    </row>
    <row r="378" spans="1:9">
      <c r="A378" s="205"/>
      <c r="B378" s="206"/>
      <c r="C378" s="207"/>
      <c r="D378" s="206"/>
      <c r="E378" s="206"/>
      <c r="F378" s="206"/>
      <c r="G378" s="206"/>
      <c r="H378" s="204" t="str">
        <f>IF(A378="","",_xlfn.AGGREGATE(9,5,$C$6:C378))</f>
        <v/>
      </c>
      <c r="I378" t="str">
        <f t="shared" si="8"/>
        <v/>
      </c>
    </row>
    <row r="379" spans="1:9">
      <c r="A379" s="205"/>
      <c r="B379" s="206"/>
      <c r="C379" s="207"/>
      <c r="D379" s="206"/>
      <c r="E379" s="206"/>
      <c r="F379" s="206"/>
      <c r="G379" s="206"/>
      <c r="H379" s="204" t="str">
        <f>IF(A379="","",_xlfn.AGGREGATE(9,5,$C$6:C379))</f>
        <v/>
      </c>
      <c r="I379" t="str">
        <f t="shared" si="8"/>
        <v/>
      </c>
    </row>
    <row r="380" spans="1:9">
      <c r="A380" s="205"/>
      <c r="B380" s="206"/>
      <c r="C380" s="207"/>
      <c r="D380" s="206"/>
      <c r="E380" s="206"/>
      <c r="F380" s="206"/>
      <c r="G380" s="206"/>
      <c r="H380" s="204" t="str">
        <f>IF(A380="","",_xlfn.AGGREGATE(9,5,$C$6:C380))</f>
        <v/>
      </c>
      <c r="I380" t="str">
        <f t="shared" si="8"/>
        <v/>
      </c>
    </row>
    <row r="381" spans="1:9">
      <c r="A381" s="205"/>
      <c r="B381" s="206"/>
      <c r="C381" s="207"/>
      <c r="D381" s="206"/>
      <c r="E381" s="206"/>
      <c r="F381" s="206"/>
      <c r="G381" s="206"/>
      <c r="H381" s="204" t="str">
        <f>IF(A381="","",_xlfn.AGGREGATE(9,5,$C$6:C381))</f>
        <v/>
      </c>
      <c r="I381" t="str">
        <f t="shared" si="8"/>
        <v/>
      </c>
    </row>
    <row r="382" spans="1:9">
      <c r="A382" s="205"/>
      <c r="B382" s="206"/>
      <c r="C382" s="207"/>
      <c r="D382" s="206"/>
      <c r="E382" s="206"/>
      <c r="F382" s="206"/>
      <c r="G382" s="206"/>
      <c r="H382" s="204" t="str">
        <f>IF(A382="","",_xlfn.AGGREGATE(9,5,$C$6:C382))</f>
        <v/>
      </c>
      <c r="I382" t="str">
        <f t="shared" si="8"/>
        <v/>
      </c>
    </row>
    <row r="383" spans="1:9">
      <c r="A383" s="205"/>
      <c r="B383" s="206"/>
      <c r="C383" s="207"/>
      <c r="D383" s="206"/>
      <c r="E383" s="206"/>
      <c r="F383" s="206"/>
      <c r="G383" s="206"/>
      <c r="H383" s="204" t="str">
        <f>IF(A383="","",_xlfn.AGGREGATE(9,5,$C$6:C383))</f>
        <v/>
      </c>
      <c r="I383" t="str">
        <f t="shared" si="8"/>
        <v/>
      </c>
    </row>
    <row r="384" spans="1:9">
      <c r="A384" s="205"/>
      <c r="B384" s="206"/>
      <c r="C384" s="207"/>
      <c r="D384" s="206"/>
      <c r="E384" s="206"/>
      <c r="F384" s="206"/>
      <c r="G384" s="206"/>
      <c r="H384" s="204" t="str">
        <f>IF(A384="","",_xlfn.AGGREGATE(9,5,$C$6:C384))</f>
        <v/>
      </c>
      <c r="I384" t="str">
        <f t="shared" si="8"/>
        <v/>
      </c>
    </row>
    <row r="385" spans="1:9">
      <c r="A385" s="205"/>
      <c r="B385" s="206"/>
      <c r="C385" s="207"/>
      <c r="D385" s="206"/>
      <c r="E385" s="206"/>
      <c r="F385" s="206"/>
      <c r="G385" s="206"/>
      <c r="H385" s="204" t="str">
        <f>IF(A385="","",_xlfn.AGGREGATE(9,5,$C$6:C385))</f>
        <v/>
      </c>
      <c r="I385" t="str">
        <f t="shared" si="8"/>
        <v/>
      </c>
    </row>
    <row r="386" spans="1:9">
      <c r="A386" s="205"/>
      <c r="B386" s="206"/>
      <c r="C386" s="207"/>
      <c r="D386" s="206"/>
      <c r="E386" s="206"/>
      <c r="F386" s="206"/>
      <c r="G386" s="206"/>
      <c r="H386" s="204" t="str">
        <f>IF(A386="","",_xlfn.AGGREGATE(9,5,$C$6:C386))</f>
        <v/>
      </c>
      <c r="I386" t="str">
        <f t="shared" si="8"/>
        <v/>
      </c>
    </row>
    <row r="387" spans="1:9">
      <c r="A387" s="205"/>
      <c r="B387" s="206"/>
      <c r="C387" s="207"/>
      <c r="D387" s="206"/>
      <c r="E387" s="206"/>
      <c r="F387" s="206"/>
      <c r="G387" s="206"/>
      <c r="H387" s="204" t="str">
        <f>IF(A387="","",_xlfn.AGGREGATE(9,5,$C$6:C387))</f>
        <v/>
      </c>
      <c r="I387" t="str">
        <f t="shared" si="8"/>
        <v/>
      </c>
    </row>
    <row r="388" spans="1:9">
      <c r="A388" s="205"/>
      <c r="B388" s="206"/>
      <c r="C388" s="207"/>
      <c r="D388" s="206"/>
      <c r="E388" s="206"/>
      <c r="F388" s="206"/>
      <c r="G388" s="206"/>
      <c r="H388" s="204" t="str">
        <f>IF(A388="","",_xlfn.AGGREGATE(9,5,$C$6:C388))</f>
        <v/>
      </c>
      <c r="I388" t="str">
        <f t="shared" si="8"/>
        <v/>
      </c>
    </row>
    <row r="389" spans="1:9">
      <c r="A389" s="205"/>
      <c r="B389" s="206"/>
      <c r="C389" s="207"/>
      <c r="D389" s="206"/>
      <c r="E389" s="206"/>
      <c r="F389" s="206"/>
      <c r="G389" s="206"/>
      <c r="H389" s="204" t="str">
        <f>IF(A389="","",_xlfn.AGGREGATE(9,5,$C$6:C389))</f>
        <v/>
      </c>
      <c r="I389" t="str">
        <f t="shared" si="8"/>
        <v/>
      </c>
    </row>
    <row r="390" spans="1:9">
      <c r="A390" s="205"/>
      <c r="B390" s="206"/>
      <c r="C390" s="207"/>
      <c r="D390" s="206"/>
      <c r="E390" s="206"/>
      <c r="F390" s="206"/>
      <c r="G390" s="206"/>
      <c r="H390" s="204" t="str">
        <f>IF(A390="","",_xlfn.AGGREGATE(9,5,$C$6:C390))</f>
        <v/>
      </c>
      <c r="I390" t="str">
        <f t="shared" si="8"/>
        <v/>
      </c>
    </row>
    <row r="391" spans="1:9">
      <c r="A391" s="205"/>
      <c r="B391" s="206"/>
      <c r="C391" s="207"/>
      <c r="D391" s="206"/>
      <c r="E391" s="206"/>
      <c r="F391" s="206"/>
      <c r="G391" s="206"/>
      <c r="H391" s="204" t="str">
        <f>IF(A391="","",_xlfn.AGGREGATE(9,5,$C$6:C391))</f>
        <v/>
      </c>
      <c r="I391" t="str">
        <f t="shared" si="8"/>
        <v/>
      </c>
    </row>
    <row r="392" spans="1:9">
      <c r="A392" s="205"/>
      <c r="B392" s="206"/>
      <c r="C392" s="207"/>
      <c r="D392" s="206"/>
      <c r="E392" s="206"/>
      <c r="F392" s="206"/>
      <c r="G392" s="206"/>
      <c r="H392" s="204" t="str">
        <f>IF(A392="","",_xlfn.AGGREGATE(9,5,$C$6:C392))</f>
        <v/>
      </c>
      <c r="I392" t="str">
        <f t="shared" si="8"/>
        <v/>
      </c>
    </row>
    <row r="393" spans="1:9">
      <c r="A393" s="205"/>
      <c r="B393" s="206"/>
      <c r="C393" s="207"/>
      <c r="D393" s="206"/>
      <c r="E393" s="206"/>
      <c r="F393" s="206"/>
      <c r="G393" s="206"/>
      <c r="H393" s="204" t="str">
        <f>IF(A393="","",_xlfn.AGGREGATE(9,5,$C$6:C393))</f>
        <v/>
      </c>
      <c r="I393" t="str">
        <f t="shared" si="8"/>
        <v/>
      </c>
    </row>
    <row r="394" spans="1:9">
      <c r="A394" s="205"/>
      <c r="B394" s="206"/>
      <c r="C394" s="207"/>
      <c r="D394" s="206"/>
      <c r="E394" s="206"/>
      <c r="F394" s="206"/>
      <c r="G394" s="206"/>
      <c r="H394" s="204" t="str">
        <f>IF(A394="","",_xlfn.AGGREGATE(9,5,$C$6:C394))</f>
        <v/>
      </c>
      <c r="I394" t="str">
        <f t="shared" si="8"/>
        <v/>
      </c>
    </row>
    <row r="395" spans="1:9">
      <c r="A395" s="205"/>
      <c r="B395" s="206"/>
      <c r="C395" s="207"/>
      <c r="D395" s="206"/>
      <c r="E395" s="206"/>
      <c r="F395" s="206"/>
      <c r="G395" s="206"/>
      <c r="H395" s="204" t="str">
        <f>IF(A395="","",_xlfn.AGGREGATE(9,5,$C$6:C395))</f>
        <v/>
      </c>
      <c r="I395" t="str">
        <f t="shared" si="8"/>
        <v/>
      </c>
    </row>
    <row r="396" spans="1:9">
      <c r="A396" s="205"/>
      <c r="B396" s="206"/>
      <c r="C396" s="207"/>
      <c r="D396" s="206"/>
      <c r="E396" s="206"/>
      <c r="F396" s="206"/>
      <c r="G396" s="206"/>
      <c r="H396" s="204" t="str">
        <f>IF(A396="","",_xlfn.AGGREGATE(9,5,$C$6:C396))</f>
        <v/>
      </c>
      <c r="I396" t="str">
        <f t="shared" si="8"/>
        <v/>
      </c>
    </row>
    <row r="397" spans="1:9">
      <c r="A397" s="205"/>
      <c r="B397" s="206"/>
      <c r="C397" s="207"/>
      <c r="D397" s="206"/>
      <c r="E397" s="206"/>
      <c r="F397" s="206"/>
      <c r="G397" s="206"/>
      <c r="H397" s="204" t="str">
        <f>IF(A397="","",_xlfn.AGGREGATE(9,5,$C$6:C397))</f>
        <v/>
      </c>
      <c r="I397" t="str">
        <f t="shared" si="8"/>
        <v/>
      </c>
    </row>
    <row r="398" spans="1:9">
      <c r="A398" s="205"/>
      <c r="B398" s="206"/>
      <c r="C398" s="207"/>
      <c r="D398" s="206"/>
      <c r="E398" s="206"/>
      <c r="F398" s="206"/>
      <c r="G398" s="206"/>
      <c r="H398" s="204" t="str">
        <f>IF(A398="","",_xlfn.AGGREGATE(9,5,$C$6:C398))</f>
        <v/>
      </c>
      <c r="I398" t="str">
        <f t="shared" si="8"/>
        <v/>
      </c>
    </row>
    <row r="399" spans="1:9">
      <c r="A399" s="205"/>
      <c r="B399" s="206"/>
      <c r="C399" s="207"/>
      <c r="D399" s="206"/>
      <c r="E399" s="206"/>
      <c r="F399" s="206"/>
      <c r="G399" s="206"/>
      <c r="H399" s="204" t="str">
        <f>IF(A399="","",_xlfn.AGGREGATE(9,5,$C$6:C399))</f>
        <v/>
      </c>
      <c r="I399" t="str">
        <f t="shared" si="8"/>
        <v/>
      </c>
    </row>
    <row r="400" spans="1:9">
      <c r="A400" s="205"/>
      <c r="B400" s="206"/>
      <c r="C400" s="207"/>
      <c r="D400" s="206"/>
      <c r="E400" s="206"/>
      <c r="F400" s="206"/>
      <c r="G400" s="206"/>
      <c r="H400" s="204" t="str">
        <f>IF(A400="","",_xlfn.AGGREGATE(9,5,$C$6:C400))</f>
        <v/>
      </c>
      <c r="I400" t="str">
        <f t="shared" si="8"/>
        <v/>
      </c>
    </row>
    <row r="401" spans="1:9">
      <c r="A401" s="205"/>
      <c r="B401" s="206"/>
      <c r="C401" s="207"/>
      <c r="D401" s="206"/>
      <c r="E401" s="206"/>
      <c r="F401" s="206"/>
      <c r="G401" s="206"/>
      <c r="H401" s="204" t="str">
        <f>IF(A401="","",_xlfn.AGGREGATE(9,5,$C$6:C401))</f>
        <v/>
      </c>
      <c r="I401" t="str">
        <f t="shared" ref="I401:I464" si="9">IF(A401="","",IF(AND(A401&lt;&gt;"",C401&lt;&gt;"",D401&lt;&gt;"",E401&lt;&gt;"",F401&lt;&gt;""),"✓ Complete","⚠ Incomplete"))</f>
        <v/>
      </c>
    </row>
    <row r="402" spans="1:9">
      <c r="A402" s="205"/>
      <c r="B402" s="206"/>
      <c r="C402" s="207"/>
      <c r="D402" s="206"/>
      <c r="E402" s="206"/>
      <c r="F402" s="206"/>
      <c r="G402" s="206"/>
      <c r="H402" s="204" t="str">
        <f>IF(A402="","",_xlfn.AGGREGATE(9,5,$C$6:C402))</f>
        <v/>
      </c>
      <c r="I402" t="str">
        <f t="shared" si="9"/>
        <v/>
      </c>
    </row>
    <row r="403" spans="1:9">
      <c r="A403" s="205"/>
      <c r="B403" s="206"/>
      <c r="C403" s="207"/>
      <c r="D403" s="206"/>
      <c r="E403" s="206"/>
      <c r="F403" s="206"/>
      <c r="G403" s="206"/>
      <c r="H403" s="204" t="str">
        <f>IF(A403="","",_xlfn.AGGREGATE(9,5,$C$6:C403))</f>
        <v/>
      </c>
      <c r="I403" t="str">
        <f t="shared" si="9"/>
        <v/>
      </c>
    </row>
    <row r="404" spans="1:9">
      <c r="A404" s="205"/>
      <c r="B404" s="206"/>
      <c r="C404" s="207"/>
      <c r="D404" s="206"/>
      <c r="E404" s="206"/>
      <c r="F404" s="206"/>
      <c r="G404" s="206"/>
      <c r="H404" s="204" t="str">
        <f>IF(A404="","",_xlfn.AGGREGATE(9,5,$C$6:C404))</f>
        <v/>
      </c>
      <c r="I404" t="str">
        <f t="shared" si="9"/>
        <v/>
      </c>
    </row>
    <row r="405" spans="1:9">
      <c r="A405" s="205"/>
      <c r="B405" s="206"/>
      <c r="C405" s="207"/>
      <c r="D405" s="206"/>
      <c r="E405" s="206"/>
      <c r="F405" s="206"/>
      <c r="G405" s="206"/>
      <c r="H405" s="204" t="str">
        <f>IF(A405="","",_xlfn.AGGREGATE(9,5,$C$6:C405))</f>
        <v/>
      </c>
      <c r="I405" t="str">
        <f t="shared" si="9"/>
        <v/>
      </c>
    </row>
    <row r="406" spans="1:9">
      <c r="A406" s="205"/>
      <c r="B406" s="206"/>
      <c r="C406" s="207"/>
      <c r="D406" s="206"/>
      <c r="E406" s="206"/>
      <c r="F406" s="206"/>
      <c r="G406" s="206"/>
      <c r="H406" s="204" t="str">
        <f>IF(A406="","",_xlfn.AGGREGATE(9,5,$C$6:C406))</f>
        <v/>
      </c>
      <c r="I406" t="str">
        <f t="shared" si="9"/>
        <v/>
      </c>
    </row>
    <row r="407" spans="1:9">
      <c r="A407" s="205"/>
      <c r="B407" s="206"/>
      <c r="C407" s="207"/>
      <c r="D407" s="206"/>
      <c r="E407" s="206"/>
      <c r="F407" s="206"/>
      <c r="G407" s="206"/>
      <c r="H407" s="204" t="str">
        <f>IF(A407="","",_xlfn.AGGREGATE(9,5,$C$6:C407))</f>
        <v/>
      </c>
      <c r="I407" t="str">
        <f t="shared" si="9"/>
        <v/>
      </c>
    </row>
    <row r="408" spans="1:9">
      <c r="A408" s="205"/>
      <c r="B408" s="206"/>
      <c r="C408" s="207"/>
      <c r="D408" s="206"/>
      <c r="E408" s="206"/>
      <c r="F408" s="206"/>
      <c r="G408" s="206"/>
      <c r="H408" s="204" t="str">
        <f>IF(A408="","",_xlfn.AGGREGATE(9,5,$C$6:C408))</f>
        <v/>
      </c>
      <c r="I408" t="str">
        <f t="shared" si="9"/>
        <v/>
      </c>
    </row>
    <row r="409" spans="1:9">
      <c r="A409" s="205"/>
      <c r="B409" s="206"/>
      <c r="C409" s="207"/>
      <c r="D409" s="206"/>
      <c r="E409" s="206"/>
      <c r="F409" s="206"/>
      <c r="G409" s="206"/>
      <c r="H409" s="204" t="str">
        <f>IF(A409="","",_xlfn.AGGREGATE(9,5,$C$6:C409))</f>
        <v/>
      </c>
      <c r="I409" t="str">
        <f t="shared" si="9"/>
        <v/>
      </c>
    </row>
    <row r="410" spans="1:9">
      <c r="A410" s="205"/>
      <c r="B410" s="206"/>
      <c r="C410" s="207"/>
      <c r="D410" s="206"/>
      <c r="E410" s="206"/>
      <c r="F410" s="206"/>
      <c r="G410" s="206"/>
      <c r="H410" s="204" t="str">
        <f>IF(A410="","",_xlfn.AGGREGATE(9,5,$C$6:C410))</f>
        <v/>
      </c>
      <c r="I410" t="str">
        <f t="shared" si="9"/>
        <v/>
      </c>
    </row>
    <row r="411" spans="1:9">
      <c r="A411" s="205"/>
      <c r="B411" s="206"/>
      <c r="C411" s="207"/>
      <c r="D411" s="206"/>
      <c r="E411" s="206"/>
      <c r="F411" s="206"/>
      <c r="G411" s="206"/>
      <c r="H411" s="204" t="str">
        <f>IF(A411="","",_xlfn.AGGREGATE(9,5,$C$6:C411))</f>
        <v/>
      </c>
      <c r="I411" t="str">
        <f t="shared" si="9"/>
        <v/>
      </c>
    </row>
    <row r="412" spans="1:9">
      <c r="A412" s="205"/>
      <c r="B412" s="206"/>
      <c r="C412" s="207"/>
      <c r="D412" s="206"/>
      <c r="E412" s="206"/>
      <c r="F412" s="206"/>
      <c r="G412" s="206"/>
      <c r="H412" s="204" t="str">
        <f>IF(A412="","",_xlfn.AGGREGATE(9,5,$C$6:C412))</f>
        <v/>
      </c>
      <c r="I412" t="str">
        <f t="shared" si="9"/>
        <v/>
      </c>
    </row>
    <row r="413" spans="1:9">
      <c r="A413" s="205"/>
      <c r="B413" s="206"/>
      <c r="C413" s="207"/>
      <c r="D413" s="206"/>
      <c r="E413" s="206"/>
      <c r="F413" s="206"/>
      <c r="G413" s="206"/>
      <c r="H413" s="204" t="str">
        <f>IF(A413="","",_xlfn.AGGREGATE(9,5,$C$6:C413))</f>
        <v/>
      </c>
      <c r="I413" t="str">
        <f t="shared" si="9"/>
        <v/>
      </c>
    </row>
    <row r="414" spans="1:9">
      <c r="A414" s="205"/>
      <c r="B414" s="206"/>
      <c r="C414" s="207"/>
      <c r="D414" s="206"/>
      <c r="E414" s="206"/>
      <c r="F414" s="206"/>
      <c r="G414" s="206"/>
      <c r="H414" s="204" t="str">
        <f>IF(A414="","",_xlfn.AGGREGATE(9,5,$C$6:C414))</f>
        <v/>
      </c>
      <c r="I414" t="str">
        <f t="shared" si="9"/>
        <v/>
      </c>
    </row>
    <row r="415" spans="1:9">
      <c r="A415" s="205"/>
      <c r="B415" s="206"/>
      <c r="C415" s="207"/>
      <c r="D415" s="206"/>
      <c r="E415" s="206"/>
      <c r="F415" s="206"/>
      <c r="G415" s="206"/>
      <c r="H415" s="204" t="str">
        <f>IF(A415="","",_xlfn.AGGREGATE(9,5,$C$6:C415))</f>
        <v/>
      </c>
      <c r="I415" t="str">
        <f t="shared" si="9"/>
        <v/>
      </c>
    </row>
    <row r="416" spans="1:9">
      <c r="A416" s="205"/>
      <c r="B416" s="206"/>
      <c r="C416" s="207"/>
      <c r="D416" s="206"/>
      <c r="E416" s="206"/>
      <c r="F416" s="206"/>
      <c r="G416" s="206"/>
      <c r="H416" s="204" t="str">
        <f>IF(A416="","",_xlfn.AGGREGATE(9,5,$C$6:C416))</f>
        <v/>
      </c>
      <c r="I416" t="str">
        <f t="shared" si="9"/>
        <v/>
      </c>
    </row>
    <row r="417" spans="1:9">
      <c r="A417" s="205"/>
      <c r="B417" s="206"/>
      <c r="C417" s="207"/>
      <c r="D417" s="206"/>
      <c r="E417" s="206"/>
      <c r="F417" s="206"/>
      <c r="G417" s="206"/>
      <c r="H417" s="204" t="str">
        <f>IF(A417="","",_xlfn.AGGREGATE(9,5,$C$6:C417))</f>
        <v/>
      </c>
      <c r="I417" t="str">
        <f t="shared" si="9"/>
        <v/>
      </c>
    </row>
    <row r="418" spans="1:9">
      <c r="A418" s="205"/>
      <c r="B418" s="206"/>
      <c r="C418" s="207"/>
      <c r="D418" s="206"/>
      <c r="E418" s="206"/>
      <c r="F418" s="206"/>
      <c r="G418" s="206"/>
      <c r="H418" s="204" t="str">
        <f>IF(A418="","",_xlfn.AGGREGATE(9,5,$C$6:C418))</f>
        <v/>
      </c>
      <c r="I418" t="str">
        <f t="shared" si="9"/>
        <v/>
      </c>
    </row>
    <row r="419" spans="1:9">
      <c r="A419" s="205"/>
      <c r="B419" s="206"/>
      <c r="C419" s="207"/>
      <c r="D419" s="206"/>
      <c r="E419" s="206"/>
      <c r="F419" s="206"/>
      <c r="G419" s="206"/>
      <c r="H419" s="204" t="str">
        <f>IF(A419="","",_xlfn.AGGREGATE(9,5,$C$6:C419))</f>
        <v/>
      </c>
      <c r="I419" t="str">
        <f t="shared" si="9"/>
        <v/>
      </c>
    </row>
    <row r="420" spans="1:9">
      <c r="A420" s="205"/>
      <c r="B420" s="206"/>
      <c r="C420" s="207"/>
      <c r="D420" s="206"/>
      <c r="E420" s="206"/>
      <c r="F420" s="206"/>
      <c r="G420" s="206"/>
      <c r="H420" s="204" t="str">
        <f>IF(A420="","",_xlfn.AGGREGATE(9,5,$C$6:C420))</f>
        <v/>
      </c>
      <c r="I420" t="str">
        <f t="shared" si="9"/>
        <v/>
      </c>
    </row>
    <row r="421" spans="1:9">
      <c r="A421" s="205"/>
      <c r="B421" s="206"/>
      <c r="C421" s="207"/>
      <c r="D421" s="206"/>
      <c r="E421" s="206"/>
      <c r="F421" s="206"/>
      <c r="G421" s="206"/>
      <c r="H421" s="204" t="str">
        <f>IF(A421="","",_xlfn.AGGREGATE(9,5,$C$6:C421))</f>
        <v/>
      </c>
      <c r="I421" t="str">
        <f t="shared" si="9"/>
        <v/>
      </c>
    </row>
    <row r="422" spans="1:9">
      <c r="A422" s="205"/>
      <c r="B422" s="206"/>
      <c r="C422" s="207"/>
      <c r="D422" s="206"/>
      <c r="E422" s="206"/>
      <c r="F422" s="206"/>
      <c r="G422" s="206"/>
      <c r="H422" s="204" t="str">
        <f>IF(A422="","",_xlfn.AGGREGATE(9,5,$C$6:C422))</f>
        <v/>
      </c>
      <c r="I422" t="str">
        <f t="shared" si="9"/>
        <v/>
      </c>
    </row>
    <row r="423" spans="1:9">
      <c r="A423" s="205"/>
      <c r="B423" s="206"/>
      <c r="C423" s="207"/>
      <c r="D423" s="206"/>
      <c r="E423" s="206"/>
      <c r="F423" s="206"/>
      <c r="G423" s="206"/>
      <c r="H423" s="204" t="str">
        <f>IF(A423="","",_xlfn.AGGREGATE(9,5,$C$6:C423))</f>
        <v/>
      </c>
      <c r="I423" t="str">
        <f t="shared" si="9"/>
        <v/>
      </c>
    </row>
    <row r="424" spans="1:9">
      <c r="A424" s="205"/>
      <c r="B424" s="206"/>
      <c r="C424" s="207"/>
      <c r="D424" s="206"/>
      <c r="E424" s="206"/>
      <c r="F424" s="206"/>
      <c r="G424" s="206"/>
      <c r="H424" s="204" t="str">
        <f>IF(A424="","",_xlfn.AGGREGATE(9,5,$C$6:C424))</f>
        <v/>
      </c>
      <c r="I424" t="str">
        <f t="shared" si="9"/>
        <v/>
      </c>
    </row>
    <row r="425" spans="1:9">
      <c r="A425" s="205"/>
      <c r="B425" s="206"/>
      <c r="C425" s="207"/>
      <c r="D425" s="206"/>
      <c r="E425" s="206"/>
      <c r="F425" s="206"/>
      <c r="G425" s="206"/>
      <c r="H425" s="204" t="str">
        <f>IF(A425="","",_xlfn.AGGREGATE(9,5,$C$6:C425))</f>
        <v/>
      </c>
      <c r="I425" t="str">
        <f t="shared" si="9"/>
        <v/>
      </c>
    </row>
    <row r="426" spans="1:9">
      <c r="A426" s="205"/>
      <c r="B426" s="206"/>
      <c r="C426" s="207"/>
      <c r="D426" s="206"/>
      <c r="E426" s="206"/>
      <c r="F426" s="206"/>
      <c r="G426" s="206"/>
      <c r="H426" s="204" t="str">
        <f>IF(A426="","",_xlfn.AGGREGATE(9,5,$C$6:C426))</f>
        <v/>
      </c>
      <c r="I426" t="str">
        <f t="shared" si="9"/>
        <v/>
      </c>
    </row>
    <row r="427" spans="1:9">
      <c r="A427" s="205"/>
      <c r="B427" s="206"/>
      <c r="C427" s="207"/>
      <c r="D427" s="206"/>
      <c r="E427" s="206"/>
      <c r="F427" s="206"/>
      <c r="G427" s="206"/>
      <c r="H427" s="204" t="str">
        <f>IF(A427="","",_xlfn.AGGREGATE(9,5,$C$6:C427))</f>
        <v/>
      </c>
      <c r="I427" t="str">
        <f t="shared" si="9"/>
        <v/>
      </c>
    </row>
    <row r="428" spans="1:9">
      <c r="A428" s="205"/>
      <c r="B428" s="206"/>
      <c r="C428" s="207"/>
      <c r="D428" s="206"/>
      <c r="E428" s="206"/>
      <c r="F428" s="206"/>
      <c r="G428" s="206"/>
      <c r="H428" s="204" t="str">
        <f>IF(A428="","",_xlfn.AGGREGATE(9,5,$C$6:C428))</f>
        <v/>
      </c>
      <c r="I428" t="str">
        <f t="shared" si="9"/>
        <v/>
      </c>
    </row>
    <row r="429" spans="1:9">
      <c r="A429" s="205"/>
      <c r="B429" s="206"/>
      <c r="C429" s="207"/>
      <c r="D429" s="206"/>
      <c r="E429" s="206"/>
      <c r="F429" s="206"/>
      <c r="G429" s="206"/>
      <c r="H429" s="204" t="str">
        <f>IF(A429="","",_xlfn.AGGREGATE(9,5,$C$6:C429))</f>
        <v/>
      </c>
      <c r="I429" t="str">
        <f t="shared" si="9"/>
        <v/>
      </c>
    </row>
    <row r="430" spans="1:9">
      <c r="A430" s="205"/>
      <c r="B430" s="206"/>
      <c r="C430" s="207"/>
      <c r="D430" s="206"/>
      <c r="E430" s="206"/>
      <c r="F430" s="206"/>
      <c r="G430" s="206"/>
      <c r="H430" s="204" t="str">
        <f>IF(A430="","",_xlfn.AGGREGATE(9,5,$C$6:C430))</f>
        <v/>
      </c>
      <c r="I430" t="str">
        <f t="shared" si="9"/>
        <v/>
      </c>
    </row>
    <row r="431" spans="1:9">
      <c r="A431" s="205"/>
      <c r="B431" s="206"/>
      <c r="C431" s="207"/>
      <c r="D431" s="206"/>
      <c r="E431" s="206"/>
      <c r="F431" s="206"/>
      <c r="G431" s="206"/>
      <c r="H431" s="204" t="str">
        <f>IF(A431="","",_xlfn.AGGREGATE(9,5,$C$6:C431))</f>
        <v/>
      </c>
      <c r="I431" t="str">
        <f t="shared" si="9"/>
        <v/>
      </c>
    </row>
    <row r="432" spans="1:9">
      <c r="A432" s="205"/>
      <c r="B432" s="206"/>
      <c r="C432" s="207"/>
      <c r="D432" s="206"/>
      <c r="E432" s="206"/>
      <c r="F432" s="206"/>
      <c r="G432" s="206"/>
      <c r="H432" s="204" t="str">
        <f>IF(A432="","",_xlfn.AGGREGATE(9,5,$C$6:C432))</f>
        <v/>
      </c>
      <c r="I432" t="str">
        <f t="shared" si="9"/>
        <v/>
      </c>
    </row>
    <row r="433" spans="1:9">
      <c r="A433" s="205"/>
      <c r="B433" s="206"/>
      <c r="C433" s="207"/>
      <c r="D433" s="206"/>
      <c r="E433" s="206"/>
      <c r="F433" s="206"/>
      <c r="G433" s="206"/>
      <c r="H433" s="204" t="str">
        <f>IF(A433="","",_xlfn.AGGREGATE(9,5,$C$6:C433))</f>
        <v/>
      </c>
      <c r="I433" t="str">
        <f t="shared" si="9"/>
        <v/>
      </c>
    </row>
    <row r="434" spans="1:9">
      <c r="A434" s="205"/>
      <c r="B434" s="206"/>
      <c r="C434" s="207"/>
      <c r="D434" s="206"/>
      <c r="E434" s="206"/>
      <c r="F434" s="206"/>
      <c r="G434" s="206"/>
      <c r="H434" s="204" t="str">
        <f>IF(A434="","",_xlfn.AGGREGATE(9,5,$C$6:C434))</f>
        <v/>
      </c>
      <c r="I434" t="str">
        <f t="shared" si="9"/>
        <v/>
      </c>
    </row>
    <row r="435" spans="1:9">
      <c r="A435" s="205"/>
      <c r="B435" s="206"/>
      <c r="C435" s="207"/>
      <c r="D435" s="206"/>
      <c r="E435" s="206"/>
      <c r="F435" s="206"/>
      <c r="G435" s="206"/>
      <c r="H435" s="204" t="str">
        <f>IF(A435="","",_xlfn.AGGREGATE(9,5,$C$6:C435))</f>
        <v/>
      </c>
      <c r="I435" t="str">
        <f t="shared" si="9"/>
        <v/>
      </c>
    </row>
    <row r="436" spans="1:9">
      <c r="A436" s="205"/>
      <c r="B436" s="206"/>
      <c r="C436" s="207"/>
      <c r="D436" s="206"/>
      <c r="E436" s="206"/>
      <c r="F436" s="206"/>
      <c r="G436" s="206"/>
      <c r="H436" s="204" t="str">
        <f>IF(A436="","",_xlfn.AGGREGATE(9,5,$C$6:C436))</f>
        <v/>
      </c>
      <c r="I436" t="str">
        <f t="shared" si="9"/>
        <v/>
      </c>
    </row>
    <row r="437" spans="1:9">
      <c r="A437" s="205"/>
      <c r="B437" s="206"/>
      <c r="C437" s="207"/>
      <c r="D437" s="206"/>
      <c r="E437" s="206"/>
      <c r="F437" s="206"/>
      <c r="G437" s="206"/>
      <c r="H437" s="204" t="str">
        <f>IF(A437="","",_xlfn.AGGREGATE(9,5,$C$6:C437))</f>
        <v/>
      </c>
      <c r="I437" t="str">
        <f t="shared" si="9"/>
        <v/>
      </c>
    </row>
    <row r="438" spans="1:9">
      <c r="A438" s="205"/>
      <c r="B438" s="206"/>
      <c r="C438" s="207"/>
      <c r="D438" s="206"/>
      <c r="E438" s="206"/>
      <c r="F438" s="206"/>
      <c r="G438" s="206"/>
      <c r="H438" s="204" t="str">
        <f>IF(A438="","",_xlfn.AGGREGATE(9,5,$C$6:C438))</f>
        <v/>
      </c>
      <c r="I438" t="str">
        <f t="shared" si="9"/>
        <v/>
      </c>
    </row>
    <row r="439" spans="1:9">
      <c r="A439" s="205"/>
      <c r="B439" s="206"/>
      <c r="C439" s="207"/>
      <c r="D439" s="206"/>
      <c r="E439" s="206"/>
      <c r="F439" s="206"/>
      <c r="G439" s="206"/>
      <c r="H439" s="204" t="str">
        <f>IF(A439="","",_xlfn.AGGREGATE(9,5,$C$6:C439))</f>
        <v/>
      </c>
      <c r="I439" t="str">
        <f t="shared" si="9"/>
        <v/>
      </c>
    </row>
    <row r="440" spans="1:9">
      <c r="A440" s="205"/>
      <c r="B440" s="206"/>
      <c r="C440" s="207"/>
      <c r="D440" s="206"/>
      <c r="E440" s="206"/>
      <c r="F440" s="206"/>
      <c r="G440" s="206"/>
      <c r="H440" s="204" t="str">
        <f>IF(A440="","",_xlfn.AGGREGATE(9,5,$C$6:C440))</f>
        <v/>
      </c>
      <c r="I440" t="str">
        <f t="shared" si="9"/>
        <v/>
      </c>
    </row>
    <row r="441" spans="1:9">
      <c r="A441" s="205"/>
      <c r="B441" s="206"/>
      <c r="C441" s="207"/>
      <c r="D441" s="206"/>
      <c r="E441" s="206"/>
      <c r="F441" s="206"/>
      <c r="G441" s="206"/>
      <c r="H441" s="204" t="str">
        <f>IF(A441="","",_xlfn.AGGREGATE(9,5,$C$6:C441))</f>
        <v/>
      </c>
      <c r="I441" t="str">
        <f t="shared" si="9"/>
        <v/>
      </c>
    </row>
    <row r="442" spans="1:9">
      <c r="A442" s="205"/>
      <c r="B442" s="206"/>
      <c r="C442" s="207"/>
      <c r="D442" s="206"/>
      <c r="E442" s="206"/>
      <c r="F442" s="206"/>
      <c r="G442" s="206"/>
      <c r="H442" s="204" t="str">
        <f>IF(A442="","",_xlfn.AGGREGATE(9,5,$C$6:C442))</f>
        <v/>
      </c>
      <c r="I442" t="str">
        <f t="shared" si="9"/>
        <v/>
      </c>
    </row>
    <row r="443" spans="1:9">
      <c r="A443" s="205"/>
      <c r="B443" s="206"/>
      <c r="C443" s="207"/>
      <c r="D443" s="206"/>
      <c r="E443" s="206"/>
      <c r="F443" s="206"/>
      <c r="G443" s="206"/>
      <c r="H443" s="204" t="str">
        <f>IF(A443="","",_xlfn.AGGREGATE(9,5,$C$6:C443))</f>
        <v/>
      </c>
      <c r="I443" t="str">
        <f t="shared" si="9"/>
        <v/>
      </c>
    </row>
    <row r="444" spans="1:9">
      <c r="A444" s="205"/>
      <c r="B444" s="206"/>
      <c r="C444" s="207"/>
      <c r="D444" s="206"/>
      <c r="E444" s="206"/>
      <c r="F444" s="206"/>
      <c r="G444" s="206"/>
      <c r="H444" s="204" t="str">
        <f>IF(A444="","",_xlfn.AGGREGATE(9,5,$C$6:C444))</f>
        <v/>
      </c>
      <c r="I444" t="str">
        <f t="shared" si="9"/>
        <v/>
      </c>
    </row>
    <row r="445" spans="1:9">
      <c r="A445" s="205"/>
      <c r="B445" s="206"/>
      <c r="C445" s="207"/>
      <c r="D445" s="206"/>
      <c r="E445" s="206"/>
      <c r="F445" s="206"/>
      <c r="G445" s="206"/>
      <c r="H445" s="204" t="str">
        <f>IF(A445="","",_xlfn.AGGREGATE(9,5,$C$6:C445))</f>
        <v/>
      </c>
      <c r="I445" t="str">
        <f t="shared" si="9"/>
        <v/>
      </c>
    </row>
    <row r="446" spans="1:9">
      <c r="A446" s="205"/>
      <c r="B446" s="206"/>
      <c r="C446" s="207"/>
      <c r="D446" s="206"/>
      <c r="E446" s="206"/>
      <c r="F446" s="206"/>
      <c r="G446" s="206"/>
      <c r="H446" s="204" t="str">
        <f>IF(A446="","",_xlfn.AGGREGATE(9,5,$C$6:C446))</f>
        <v/>
      </c>
      <c r="I446" t="str">
        <f t="shared" si="9"/>
        <v/>
      </c>
    </row>
    <row r="447" spans="1:9">
      <c r="A447" s="205"/>
      <c r="B447" s="206"/>
      <c r="C447" s="207"/>
      <c r="D447" s="206"/>
      <c r="E447" s="206"/>
      <c r="F447" s="206"/>
      <c r="G447" s="206"/>
      <c r="H447" s="204" t="str">
        <f>IF(A447="","",_xlfn.AGGREGATE(9,5,$C$6:C447))</f>
        <v/>
      </c>
      <c r="I447" t="str">
        <f t="shared" si="9"/>
        <v/>
      </c>
    </row>
    <row r="448" spans="1:9">
      <c r="A448" s="205"/>
      <c r="B448" s="206"/>
      <c r="C448" s="207"/>
      <c r="D448" s="206"/>
      <c r="E448" s="206"/>
      <c r="F448" s="206"/>
      <c r="G448" s="206"/>
      <c r="H448" s="204" t="str">
        <f>IF(A448="","",_xlfn.AGGREGATE(9,5,$C$6:C448))</f>
        <v/>
      </c>
      <c r="I448" t="str">
        <f t="shared" si="9"/>
        <v/>
      </c>
    </row>
    <row r="449" spans="1:9">
      <c r="A449" s="205"/>
      <c r="B449" s="206"/>
      <c r="C449" s="207"/>
      <c r="D449" s="206"/>
      <c r="E449" s="206"/>
      <c r="F449" s="206"/>
      <c r="G449" s="206"/>
      <c r="H449" s="204" t="str">
        <f>IF(A449="","",_xlfn.AGGREGATE(9,5,$C$6:C449))</f>
        <v/>
      </c>
      <c r="I449" t="str">
        <f t="shared" si="9"/>
        <v/>
      </c>
    </row>
    <row r="450" spans="1:9">
      <c r="A450" s="205"/>
      <c r="B450" s="206"/>
      <c r="C450" s="207"/>
      <c r="D450" s="206"/>
      <c r="E450" s="206"/>
      <c r="F450" s="206"/>
      <c r="G450" s="206"/>
      <c r="H450" s="204" t="str">
        <f>IF(A450="","",_xlfn.AGGREGATE(9,5,$C$6:C450))</f>
        <v/>
      </c>
      <c r="I450" t="str">
        <f t="shared" si="9"/>
        <v/>
      </c>
    </row>
    <row r="451" spans="1:9">
      <c r="A451" s="205"/>
      <c r="B451" s="206"/>
      <c r="C451" s="207"/>
      <c r="D451" s="206"/>
      <c r="E451" s="206"/>
      <c r="F451" s="206"/>
      <c r="G451" s="206"/>
      <c r="H451" s="204" t="str">
        <f>IF(A451="","",_xlfn.AGGREGATE(9,5,$C$6:C451))</f>
        <v/>
      </c>
      <c r="I451" t="str">
        <f t="shared" si="9"/>
        <v/>
      </c>
    </row>
    <row r="452" spans="1:9">
      <c r="A452" s="205"/>
      <c r="B452" s="206"/>
      <c r="C452" s="207"/>
      <c r="D452" s="206"/>
      <c r="E452" s="206"/>
      <c r="F452" s="206"/>
      <c r="G452" s="206"/>
      <c r="H452" s="204" t="str">
        <f>IF(A452="","",_xlfn.AGGREGATE(9,5,$C$6:C452))</f>
        <v/>
      </c>
      <c r="I452" t="str">
        <f t="shared" si="9"/>
        <v/>
      </c>
    </row>
    <row r="453" spans="1:9">
      <c r="A453" s="205"/>
      <c r="B453" s="206"/>
      <c r="C453" s="207"/>
      <c r="D453" s="206"/>
      <c r="E453" s="206"/>
      <c r="F453" s="206"/>
      <c r="G453" s="206"/>
      <c r="H453" s="204" t="str">
        <f>IF(A453="","",_xlfn.AGGREGATE(9,5,$C$6:C453))</f>
        <v/>
      </c>
      <c r="I453" t="str">
        <f t="shared" si="9"/>
        <v/>
      </c>
    </row>
    <row r="454" spans="1:9">
      <c r="A454" s="205"/>
      <c r="B454" s="206"/>
      <c r="C454" s="207"/>
      <c r="D454" s="206"/>
      <c r="E454" s="206"/>
      <c r="F454" s="206"/>
      <c r="G454" s="206"/>
      <c r="H454" s="204" t="str">
        <f>IF(A454="","",_xlfn.AGGREGATE(9,5,$C$6:C454))</f>
        <v/>
      </c>
      <c r="I454" t="str">
        <f t="shared" si="9"/>
        <v/>
      </c>
    </row>
    <row r="455" spans="1:9">
      <c r="A455" s="205"/>
      <c r="B455" s="206"/>
      <c r="C455" s="207"/>
      <c r="D455" s="206"/>
      <c r="E455" s="206"/>
      <c r="F455" s="206"/>
      <c r="G455" s="206"/>
      <c r="H455" s="204" t="str">
        <f>IF(A455="","",_xlfn.AGGREGATE(9,5,$C$6:C455))</f>
        <v/>
      </c>
      <c r="I455" t="str">
        <f t="shared" si="9"/>
        <v/>
      </c>
    </row>
    <row r="456" spans="1:9">
      <c r="A456" s="205"/>
      <c r="B456" s="206"/>
      <c r="C456" s="207"/>
      <c r="D456" s="206"/>
      <c r="E456" s="206"/>
      <c r="F456" s="206"/>
      <c r="G456" s="206"/>
      <c r="H456" s="204" t="str">
        <f>IF(A456="","",_xlfn.AGGREGATE(9,5,$C$6:C456))</f>
        <v/>
      </c>
      <c r="I456" t="str">
        <f t="shared" si="9"/>
        <v/>
      </c>
    </row>
    <row r="457" spans="1:9">
      <c r="A457" s="205"/>
      <c r="B457" s="206"/>
      <c r="C457" s="207"/>
      <c r="D457" s="206"/>
      <c r="E457" s="206"/>
      <c r="F457" s="206"/>
      <c r="G457" s="206"/>
      <c r="H457" s="204" t="str">
        <f>IF(A457="","",_xlfn.AGGREGATE(9,5,$C$6:C457))</f>
        <v/>
      </c>
      <c r="I457" t="str">
        <f t="shared" si="9"/>
        <v/>
      </c>
    </row>
    <row r="458" spans="1:9">
      <c r="A458" s="205"/>
      <c r="B458" s="206"/>
      <c r="C458" s="207"/>
      <c r="D458" s="206"/>
      <c r="E458" s="206"/>
      <c r="F458" s="206"/>
      <c r="G458" s="206"/>
      <c r="H458" s="204" t="str">
        <f>IF(A458="","",_xlfn.AGGREGATE(9,5,$C$6:C458))</f>
        <v/>
      </c>
      <c r="I458" t="str">
        <f t="shared" si="9"/>
        <v/>
      </c>
    </row>
    <row r="459" spans="1:9">
      <c r="A459" s="205"/>
      <c r="B459" s="206"/>
      <c r="C459" s="207"/>
      <c r="D459" s="206"/>
      <c r="E459" s="206"/>
      <c r="F459" s="206"/>
      <c r="G459" s="206"/>
      <c r="H459" s="204" t="str">
        <f>IF(A459="","",_xlfn.AGGREGATE(9,5,$C$6:C459))</f>
        <v/>
      </c>
      <c r="I459" t="str">
        <f t="shared" si="9"/>
        <v/>
      </c>
    </row>
    <row r="460" spans="1:9">
      <c r="A460" s="205"/>
      <c r="B460" s="206"/>
      <c r="C460" s="207"/>
      <c r="D460" s="206"/>
      <c r="E460" s="206"/>
      <c r="F460" s="206"/>
      <c r="G460" s="206"/>
      <c r="H460" s="204" t="str">
        <f>IF(A460="","",_xlfn.AGGREGATE(9,5,$C$6:C460))</f>
        <v/>
      </c>
      <c r="I460" t="str">
        <f t="shared" si="9"/>
        <v/>
      </c>
    </row>
    <row r="461" spans="1:9">
      <c r="A461" s="205"/>
      <c r="B461" s="206"/>
      <c r="C461" s="207"/>
      <c r="D461" s="206"/>
      <c r="E461" s="206"/>
      <c r="F461" s="206"/>
      <c r="G461" s="206"/>
      <c r="H461" s="204" t="str">
        <f>IF(A461="","",_xlfn.AGGREGATE(9,5,$C$6:C461))</f>
        <v/>
      </c>
      <c r="I461" t="str">
        <f t="shared" si="9"/>
        <v/>
      </c>
    </row>
    <row r="462" spans="1:9">
      <c r="A462" s="205"/>
      <c r="B462" s="206"/>
      <c r="C462" s="207"/>
      <c r="D462" s="206"/>
      <c r="E462" s="206"/>
      <c r="F462" s="206"/>
      <c r="G462" s="206"/>
      <c r="H462" s="204" t="str">
        <f>IF(A462="","",_xlfn.AGGREGATE(9,5,$C$6:C462))</f>
        <v/>
      </c>
      <c r="I462" t="str">
        <f t="shared" si="9"/>
        <v/>
      </c>
    </row>
    <row r="463" spans="1:9">
      <c r="A463" s="205"/>
      <c r="B463" s="206"/>
      <c r="C463" s="207"/>
      <c r="D463" s="206"/>
      <c r="E463" s="206"/>
      <c r="F463" s="206"/>
      <c r="G463" s="206"/>
      <c r="H463" s="204" t="str">
        <f>IF(A463="","",_xlfn.AGGREGATE(9,5,$C$6:C463))</f>
        <v/>
      </c>
      <c r="I463" t="str">
        <f t="shared" si="9"/>
        <v/>
      </c>
    </row>
    <row r="464" spans="1:9">
      <c r="A464" s="205"/>
      <c r="B464" s="206"/>
      <c r="C464" s="207"/>
      <c r="D464" s="206"/>
      <c r="E464" s="206"/>
      <c r="F464" s="206"/>
      <c r="G464" s="206"/>
      <c r="H464" s="204" t="str">
        <f>IF(A464="","",_xlfn.AGGREGATE(9,5,$C$6:C464))</f>
        <v/>
      </c>
      <c r="I464" t="str">
        <f t="shared" si="9"/>
        <v/>
      </c>
    </row>
    <row r="465" spans="1:9">
      <c r="A465" s="205"/>
      <c r="B465" s="206"/>
      <c r="C465" s="207"/>
      <c r="D465" s="206"/>
      <c r="E465" s="206"/>
      <c r="F465" s="206"/>
      <c r="G465" s="206"/>
      <c r="H465" s="204" t="str">
        <f>IF(A465="","",_xlfn.AGGREGATE(9,5,$C$6:C465))</f>
        <v/>
      </c>
      <c r="I465" t="str">
        <f t="shared" ref="I465:I503" si="10">IF(A465="","",IF(AND(A465&lt;&gt;"",C465&lt;&gt;"",D465&lt;&gt;"",E465&lt;&gt;"",F465&lt;&gt;""),"✓ Complete","⚠ Incomplete"))</f>
        <v/>
      </c>
    </row>
    <row r="466" spans="1:9">
      <c r="A466" s="205"/>
      <c r="B466" s="206"/>
      <c r="C466" s="207"/>
      <c r="D466" s="206"/>
      <c r="E466" s="206"/>
      <c r="F466" s="206"/>
      <c r="G466" s="206"/>
      <c r="H466" s="204" t="str">
        <f>IF(A466="","",_xlfn.AGGREGATE(9,5,$C$6:C466))</f>
        <v/>
      </c>
      <c r="I466" t="str">
        <f t="shared" si="10"/>
        <v/>
      </c>
    </row>
    <row r="467" spans="1:9">
      <c r="A467" s="205"/>
      <c r="B467" s="206"/>
      <c r="C467" s="207"/>
      <c r="D467" s="206"/>
      <c r="E467" s="206"/>
      <c r="F467" s="206"/>
      <c r="G467" s="206"/>
      <c r="H467" s="204" t="str">
        <f>IF(A467="","",_xlfn.AGGREGATE(9,5,$C$6:C467))</f>
        <v/>
      </c>
      <c r="I467" t="str">
        <f t="shared" si="10"/>
        <v/>
      </c>
    </row>
    <row r="468" spans="1:9">
      <c r="A468" s="205"/>
      <c r="B468" s="206"/>
      <c r="C468" s="207"/>
      <c r="D468" s="206"/>
      <c r="E468" s="206"/>
      <c r="F468" s="206"/>
      <c r="G468" s="206"/>
      <c r="H468" s="204" t="str">
        <f>IF(A468="","",_xlfn.AGGREGATE(9,5,$C$6:C468))</f>
        <v/>
      </c>
      <c r="I468" t="str">
        <f t="shared" si="10"/>
        <v/>
      </c>
    </row>
    <row r="469" spans="1:9">
      <c r="A469" s="205"/>
      <c r="B469" s="206"/>
      <c r="C469" s="207"/>
      <c r="D469" s="206"/>
      <c r="E469" s="206"/>
      <c r="F469" s="206"/>
      <c r="G469" s="206"/>
      <c r="H469" s="204" t="str">
        <f>IF(A469="","",_xlfn.AGGREGATE(9,5,$C$6:C469))</f>
        <v/>
      </c>
      <c r="I469" t="str">
        <f t="shared" si="10"/>
        <v/>
      </c>
    </row>
    <row r="470" spans="1:9">
      <c r="A470" s="205"/>
      <c r="B470" s="206"/>
      <c r="C470" s="207"/>
      <c r="D470" s="206"/>
      <c r="E470" s="206"/>
      <c r="F470" s="206"/>
      <c r="G470" s="206"/>
      <c r="H470" s="204" t="str">
        <f>IF(A470="","",_xlfn.AGGREGATE(9,5,$C$6:C470))</f>
        <v/>
      </c>
      <c r="I470" t="str">
        <f t="shared" si="10"/>
        <v/>
      </c>
    </row>
    <row r="471" spans="1:9">
      <c r="A471" s="205"/>
      <c r="B471" s="206"/>
      <c r="C471" s="207"/>
      <c r="D471" s="206"/>
      <c r="E471" s="206"/>
      <c r="F471" s="206"/>
      <c r="G471" s="206"/>
      <c r="H471" s="204" t="str">
        <f>IF(A471="","",_xlfn.AGGREGATE(9,5,$C$6:C471))</f>
        <v/>
      </c>
      <c r="I471" t="str">
        <f t="shared" si="10"/>
        <v/>
      </c>
    </row>
    <row r="472" spans="1:9">
      <c r="A472" s="205"/>
      <c r="B472" s="206"/>
      <c r="C472" s="207"/>
      <c r="D472" s="206"/>
      <c r="E472" s="206"/>
      <c r="F472" s="206"/>
      <c r="G472" s="206"/>
      <c r="H472" s="204" t="str">
        <f>IF(A472="","",_xlfn.AGGREGATE(9,5,$C$6:C472))</f>
        <v/>
      </c>
      <c r="I472" t="str">
        <f t="shared" si="10"/>
        <v/>
      </c>
    </row>
    <row r="473" spans="1:9">
      <c r="A473" s="205"/>
      <c r="B473" s="206"/>
      <c r="C473" s="207"/>
      <c r="D473" s="206"/>
      <c r="E473" s="206"/>
      <c r="F473" s="206"/>
      <c r="G473" s="206"/>
      <c r="H473" s="204" t="str">
        <f>IF(A473="","",_xlfn.AGGREGATE(9,5,$C$6:C473))</f>
        <v/>
      </c>
      <c r="I473" t="str">
        <f t="shared" si="10"/>
        <v/>
      </c>
    </row>
    <row r="474" spans="1:9">
      <c r="A474" s="205"/>
      <c r="B474" s="206"/>
      <c r="C474" s="207"/>
      <c r="D474" s="206"/>
      <c r="E474" s="206"/>
      <c r="F474" s="206"/>
      <c r="G474" s="206"/>
      <c r="H474" s="204" t="str">
        <f>IF(A474="","",_xlfn.AGGREGATE(9,5,$C$6:C474))</f>
        <v/>
      </c>
      <c r="I474" t="str">
        <f t="shared" si="10"/>
        <v/>
      </c>
    </row>
    <row r="475" spans="1:9">
      <c r="A475" s="205"/>
      <c r="B475" s="206"/>
      <c r="C475" s="207"/>
      <c r="D475" s="206"/>
      <c r="E475" s="206"/>
      <c r="F475" s="206"/>
      <c r="G475" s="206"/>
      <c r="H475" s="204" t="str">
        <f>IF(A475="","",_xlfn.AGGREGATE(9,5,$C$6:C475))</f>
        <v/>
      </c>
      <c r="I475" t="str">
        <f t="shared" si="10"/>
        <v/>
      </c>
    </row>
    <row r="476" spans="1:9">
      <c r="A476" s="205"/>
      <c r="B476" s="206"/>
      <c r="C476" s="207"/>
      <c r="D476" s="206"/>
      <c r="E476" s="206"/>
      <c r="F476" s="206"/>
      <c r="G476" s="206"/>
      <c r="H476" s="204" t="str">
        <f>IF(A476="","",_xlfn.AGGREGATE(9,5,$C$6:C476))</f>
        <v/>
      </c>
      <c r="I476" t="str">
        <f t="shared" si="10"/>
        <v/>
      </c>
    </row>
    <row r="477" spans="1:9">
      <c r="A477" s="205"/>
      <c r="B477" s="206"/>
      <c r="C477" s="207"/>
      <c r="D477" s="206"/>
      <c r="E477" s="206"/>
      <c r="F477" s="206"/>
      <c r="G477" s="206"/>
      <c r="H477" s="204" t="str">
        <f>IF(A477="","",_xlfn.AGGREGATE(9,5,$C$6:C477))</f>
        <v/>
      </c>
      <c r="I477" t="str">
        <f t="shared" si="10"/>
        <v/>
      </c>
    </row>
    <row r="478" spans="1:9">
      <c r="A478" s="205"/>
      <c r="B478" s="206"/>
      <c r="C478" s="207"/>
      <c r="D478" s="206"/>
      <c r="E478" s="206"/>
      <c r="F478" s="206"/>
      <c r="G478" s="206"/>
      <c r="H478" s="204" t="str">
        <f>IF(A478="","",_xlfn.AGGREGATE(9,5,$C$6:C478))</f>
        <v/>
      </c>
      <c r="I478" t="str">
        <f t="shared" si="10"/>
        <v/>
      </c>
    </row>
    <row r="479" spans="1:9">
      <c r="A479" s="205"/>
      <c r="B479" s="206"/>
      <c r="C479" s="207"/>
      <c r="D479" s="206"/>
      <c r="E479" s="206"/>
      <c r="F479" s="206"/>
      <c r="G479" s="206"/>
      <c r="H479" s="204" t="str">
        <f>IF(A479="","",_xlfn.AGGREGATE(9,5,$C$6:C479))</f>
        <v/>
      </c>
      <c r="I479" t="str">
        <f t="shared" si="10"/>
        <v/>
      </c>
    </row>
    <row r="480" spans="1:9">
      <c r="A480" s="205"/>
      <c r="B480" s="206"/>
      <c r="C480" s="207"/>
      <c r="D480" s="206"/>
      <c r="E480" s="206"/>
      <c r="F480" s="206"/>
      <c r="G480" s="206"/>
      <c r="H480" s="204" t="str">
        <f>IF(A480="","",_xlfn.AGGREGATE(9,5,$C$6:C480))</f>
        <v/>
      </c>
      <c r="I480" t="str">
        <f t="shared" si="10"/>
        <v/>
      </c>
    </row>
    <row r="481" spans="1:9">
      <c r="A481" s="205"/>
      <c r="B481" s="206"/>
      <c r="C481" s="207"/>
      <c r="D481" s="206"/>
      <c r="E481" s="206"/>
      <c r="F481" s="206"/>
      <c r="G481" s="206"/>
      <c r="H481" s="204" t="str">
        <f>IF(A481="","",_xlfn.AGGREGATE(9,5,$C$6:C481))</f>
        <v/>
      </c>
      <c r="I481" t="str">
        <f t="shared" si="10"/>
        <v/>
      </c>
    </row>
    <row r="482" spans="1:9">
      <c r="A482" s="205"/>
      <c r="B482" s="206"/>
      <c r="C482" s="207"/>
      <c r="D482" s="206"/>
      <c r="E482" s="206"/>
      <c r="F482" s="206"/>
      <c r="G482" s="206"/>
      <c r="H482" s="204" t="str">
        <f>IF(A482="","",_xlfn.AGGREGATE(9,5,$C$6:C482))</f>
        <v/>
      </c>
      <c r="I482" t="str">
        <f t="shared" si="10"/>
        <v/>
      </c>
    </row>
    <row r="483" spans="1:9">
      <c r="A483" s="205"/>
      <c r="B483" s="206"/>
      <c r="C483" s="207"/>
      <c r="D483" s="206"/>
      <c r="E483" s="206"/>
      <c r="F483" s="206"/>
      <c r="G483" s="206"/>
      <c r="H483" s="204" t="str">
        <f>IF(A483="","",_xlfn.AGGREGATE(9,5,$C$6:C483))</f>
        <v/>
      </c>
      <c r="I483" t="str">
        <f t="shared" si="10"/>
        <v/>
      </c>
    </row>
    <row r="484" spans="1:9">
      <c r="A484" s="205"/>
      <c r="B484" s="206"/>
      <c r="C484" s="207"/>
      <c r="D484" s="206"/>
      <c r="E484" s="206"/>
      <c r="F484" s="206"/>
      <c r="G484" s="206"/>
      <c r="H484" s="204" t="str">
        <f>IF(A484="","",_xlfn.AGGREGATE(9,5,$C$6:C484))</f>
        <v/>
      </c>
      <c r="I484" t="str">
        <f t="shared" si="10"/>
        <v/>
      </c>
    </row>
    <row r="485" spans="1:9">
      <c r="A485" s="205"/>
      <c r="B485" s="206"/>
      <c r="C485" s="207"/>
      <c r="D485" s="206"/>
      <c r="E485" s="206"/>
      <c r="F485" s="206"/>
      <c r="G485" s="206"/>
      <c r="H485" s="204" t="str">
        <f>IF(A485="","",_xlfn.AGGREGATE(9,5,$C$6:C485))</f>
        <v/>
      </c>
      <c r="I485" t="str">
        <f t="shared" si="10"/>
        <v/>
      </c>
    </row>
    <row r="486" spans="1:9">
      <c r="A486" s="205"/>
      <c r="B486" s="206"/>
      <c r="C486" s="207"/>
      <c r="D486" s="206"/>
      <c r="E486" s="206"/>
      <c r="F486" s="206"/>
      <c r="G486" s="206"/>
      <c r="H486" s="204" t="str">
        <f>IF(A486="","",_xlfn.AGGREGATE(9,5,$C$6:C486))</f>
        <v/>
      </c>
      <c r="I486" t="str">
        <f t="shared" si="10"/>
        <v/>
      </c>
    </row>
    <row r="487" spans="1:9">
      <c r="A487" s="205"/>
      <c r="B487" s="206"/>
      <c r="C487" s="207"/>
      <c r="D487" s="206"/>
      <c r="E487" s="206"/>
      <c r="F487" s="206"/>
      <c r="G487" s="206"/>
      <c r="H487" s="204" t="str">
        <f>IF(A487="","",_xlfn.AGGREGATE(9,5,$C$6:C487))</f>
        <v/>
      </c>
      <c r="I487" t="str">
        <f t="shared" si="10"/>
        <v/>
      </c>
    </row>
    <row r="488" spans="1:9">
      <c r="A488" s="205"/>
      <c r="B488" s="206"/>
      <c r="C488" s="207"/>
      <c r="D488" s="206"/>
      <c r="E488" s="206"/>
      <c r="F488" s="206"/>
      <c r="G488" s="206"/>
      <c r="H488" s="204" t="str">
        <f>IF(A488="","",_xlfn.AGGREGATE(9,5,$C$6:C488))</f>
        <v/>
      </c>
      <c r="I488" t="str">
        <f t="shared" si="10"/>
        <v/>
      </c>
    </row>
    <row r="489" spans="1:9">
      <c r="A489" s="205"/>
      <c r="B489" s="206"/>
      <c r="C489" s="207"/>
      <c r="D489" s="206"/>
      <c r="E489" s="206"/>
      <c r="F489" s="206"/>
      <c r="G489" s="206"/>
      <c r="H489" s="204" t="str">
        <f>IF(A489="","",_xlfn.AGGREGATE(9,5,$C$6:C489))</f>
        <v/>
      </c>
      <c r="I489" t="str">
        <f t="shared" si="10"/>
        <v/>
      </c>
    </row>
    <row r="490" spans="1:9">
      <c r="A490" s="205"/>
      <c r="B490" s="206"/>
      <c r="C490" s="207"/>
      <c r="D490" s="206"/>
      <c r="E490" s="206"/>
      <c r="F490" s="206"/>
      <c r="G490" s="206"/>
      <c r="H490" s="204" t="str">
        <f>IF(A490="","",_xlfn.AGGREGATE(9,5,$C$6:C490))</f>
        <v/>
      </c>
      <c r="I490" t="str">
        <f t="shared" si="10"/>
        <v/>
      </c>
    </row>
    <row r="491" spans="1:9">
      <c r="A491" s="205"/>
      <c r="B491" s="206"/>
      <c r="C491" s="207"/>
      <c r="D491" s="206"/>
      <c r="E491" s="206"/>
      <c r="F491" s="206"/>
      <c r="G491" s="206"/>
      <c r="H491" s="204" t="str">
        <f>IF(A491="","",_xlfn.AGGREGATE(9,5,$C$6:C491))</f>
        <v/>
      </c>
      <c r="I491" t="str">
        <f t="shared" si="10"/>
        <v/>
      </c>
    </row>
    <row r="492" spans="1:9">
      <c r="A492" s="205"/>
      <c r="B492" s="206"/>
      <c r="C492" s="207"/>
      <c r="D492" s="206"/>
      <c r="E492" s="206"/>
      <c r="F492" s="206"/>
      <c r="G492" s="206"/>
      <c r="H492" s="204" t="str">
        <f>IF(A492="","",_xlfn.AGGREGATE(9,5,$C$6:C492))</f>
        <v/>
      </c>
      <c r="I492" t="str">
        <f t="shared" si="10"/>
        <v/>
      </c>
    </row>
    <row r="493" spans="1:9">
      <c r="A493" s="205"/>
      <c r="B493" s="206"/>
      <c r="C493" s="207"/>
      <c r="D493" s="206"/>
      <c r="E493" s="206"/>
      <c r="F493" s="206"/>
      <c r="G493" s="206"/>
      <c r="H493" s="204" t="str">
        <f>IF(A493="","",_xlfn.AGGREGATE(9,5,$C$6:C493))</f>
        <v/>
      </c>
      <c r="I493" t="str">
        <f t="shared" si="10"/>
        <v/>
      </c>
    </row>
    <row r="494" spans="1:9">
      <c r="A494" s="205"/>
      <c r="B494" s="206"/>
      <c r="C494" s="207"/>
      <c r="D494" s="206"/>
      <c r="E494" s="206"/>
      <c r="F494" s="206"/>
      <c r="G494" s="206"/>
      <c r="H494" s="204" t="str">
        <f>IF(A494="","",_xlfn.AGGREGATE(9,5,$C$6:C494))</f>
        <v/>
      </c>
      <c r="I494" t="str">
        <f t="shared" si="10"/>
        <v/>
      </c>
    </row>
    <row r="495" spans="1:9">
      <c r="A495" s="205"/>
      <c r="B495" s="206"/>
      <c r="C495" s="207"/>
      <c r="D495" s="206"/>
      <c r="E495" s="206"/>
      <c r="F495" s="206"/>
      <c r="G495" s="206"/>
      <c r="H495" s="204" t="str">
        <f>IF(A495="","",_xlfn.AGGREGATE(9,5,$C$6:C495))</f>
        <v/>
      </c>
      <c r="I495" t="str">
        <f t="shared" si="10"/>
        <v/>
      </c>
    </row>
    <row r="496" spans="1:9">
      <c r="A496" s="205"/>
      <c r="B496" s="206"/>
      <c r="C496" s="207"/>
      <c r="D496" s="206"/>
      <c r="E496" s="206"/>
      <c r="F496" s="206"/>
      <c r="G496" s="206"/>
      <c r="H496" s="204" t="str">
        <f>IF(A496="","",_xlfn.AGGREGATE(9,5,$C$6:C496))</f>
        <v/>
      </c>
      <c r="I496" t="str">
        <f t="shared" si="10"/>
        <v/>
      </c>
    </row>
    <row r="497" spans="1:9">
      <c r="A497" s="205"/>
      <c r="B497" s="206"/>
      <c r="C497" s="207"/>
      <c r="D497" s="206"/>
      <c r="E497" s="206"/>
      <c r="F497" s="206"/>
      <c r="G497" s="206"/>
      <c r="H497" s="204" t="str">
        <f>IF(A497="","",_xlfn.AGGREGATE(9,5,$C$6:C497))</f>
        <v/>
      </c>
      <c r="I497" t="str">
        <f t="shared" si="10"/>
        <v/>
      </c>
    </row>
    <row r="498" spans="1:9">
      <c r="A498" s="205"/>
      <c r="B498" s="206"/>
      <c r="C498" s="207"/>
      <c r="D498" s="206"/>
      <c r="E498" s="206"/>
      <c r="F498" s="206"/>
      <c r="G498" s="206"/>
      <c r="H498" s="204" t="str">
        <f>IF(A498="","",_xlfn.AGGREGATE(9,5,$C$6:C498))</f>
        <v/>
      </c>
      <c r="I498" t="str">
        <f t="shared" si="10"/>
        <v/>
      </c>
    </row>
    <row r="499" spans="1:9">
      <c r="A499" s="205"/>
      <c r="B499" s="206"/>
      <c r="C499" s="207"/>
      <c r="D499" s="206"/>
      <c r="E499" s="206"/>
      <c r="F499" s="206"/>
      <c r="G499" s="206"/>
      <c r="H499" s="204" t="str">
        <f>IF(A499="","",_xlfn.AGGREGATE(9,5,$C$6:C499))</f>
        <v/>
      </c>
      <c r="I499" t="str">
        <f t="shared" si="10"/>
        <v/>
      </c>
    </row>
    <row r="500" spans="1:9">
      <c r="A500" s="205"/>
      <c r="B500" s="206"/>
      <c r="C500" s="207"/>
      <c r="D500" s="206"/>
      <c r="E500" s="206"/>
      <c r="F500" s="206"/>
      <c r="G500" s="206"/>
      <c r="H500" s="204" t="str">
        <f>IF(A500="","",_xlfn.AGGREGATE(9,5,$C$6:C500))</f>
        <v/>
      </c>
      <c r="I500" t="str">
        <f t="shared" si="10"/>
        <v/>
      </c>
    </row>
    <row r="501" spans="1:9">
      <c r="A501" s="205"/>
      <c r="B501" s="206"/>
      <c r="C501" s="207"/>
      <c r="D501" s="206"/>
      <c r="E501" s="206"/>
      <c r="F501" s="206"/>
      <c r="G501" s="206"/>
      <c r="H501" s="204" t="str">
        <f>IF(A501="","",_xlfn.AGGREGATE(9,5,$C$6:C501))</f>
        <v/>
      </c>
      <c r="I501" t="str">
        <f t="shared" si="10"/>
        <v/>
      </c>
    </row>
    <row r="502" spans="1:9">
      <c r="A502" s="205"/>
      <c r="B502" s="206"/>
      <c r="C502" s="207"/>
      <c r="D502" s="206"/>
      <c r="E502" s="206"/>
      <c r="F502" s="206"/>
      <c r="G502" s="206"/>
      <c r="H502" s="204" t="str">
        <f>IF(A502="","",_xlfn.AGGREGATE(9,5,$C$6:C502))</f>
        <v/>
      </c>
      <c r="I502" t="str">
        <f t="shared" si="10"/>
        <v/>
      </c>
    </row>
    <row r="503" spans="1:9">
      <c r="A503" s="205"/>
      <c r="B503" s="206"/>
      <c r="C503" s="207"/>
      <c r="D503" s="206"/>
      <c r="E503" s="206"/>
      <c r="F503" s="206"/>
      <c r="G503" s="206"/>
      <c r="H503" s="204" t="str">
        <f>IF(A503="","",_xlfn.AGGREGATE(9,5,$C$6:C503))</f>
        <v/>
      </c>
      <c r="I503" t="str">
        <f t="shared" si="10"/>
        <v/>
      </c>
    </row>
    <row r="504" spans="1:9">
      <c r="A504" s="205"/>
      <c r="B504" s="206"/>
      <c r="C504" s="207"/>
      <c r="D504" s="206"/>
      <c r="E504" s="206"/>
      <c r="F504" s="206"/>
      <c r="G504" s="206"/>
    </row>
    <row r="505" spans="1:9">
      <c r="A505" s="205"/>
      <c r="B505" s="206"/>
      <c r="C505" s="207"/>
      <c r="D505" s="206"/>
      <c r="E505" s="206"/>
      <c r="F505" s="206"/>
      <c r="G505" s="206"/>
    </row>
    <row r="506" spans="1:9">
      <c r="A506" s="205"/>
      <c r="B506" s="206"/>
      <c r="C506" s="207"/>
      <c r="D506" s="206"/>
      <c r="E506" s="206"/>
      <c r="F506" s="206"/>
      <c r="G506" s="206"/>
    </row>
    <row r="507" spans="1:9">
      <c r="A507" s="205"/>
      <c r="B507" s="206"/>
      <c r="C507" s="207"/>
      <c r="D507" s="206"/>
      <c r="E507" s="206"/>
      <c r="F507" s="206"/>
      <c r="G507" s="206"/>
    </row>
    <row r="508" spans="1:9">
      <c r="A508" s="205"/>
      <c r="B508" s="206"/>
      <c r="C508" s="207"/>
      <c r="D508" s="206"/>
      <c r="E508" s="206"/>
      <c r="F508" s="206"/>
      <c r="G508" s="206"/>
    </row>
    <row r="509" spans="1:9">
      <c r="A509" s="205"/>
      <c r="B509" s="206"/>
      <c r="C509" s="207"/>
      <c r="D509" s="206"/>
      <c r="E509" s="206"/>
      <c r="F509" s="206"/>
      <c r="G509" s="206"/>
    </row>
    <row r="510" spans="1:9">
      <c r="A510" s="205"/>
      <c r="B510" s="206"/>
      <c r="C510" s="207"/>
      <c r="D510" s="206"/>
      <c r="E510" s="206"/>
      <c r="F510" s="206"/>
      <c r="G510" s="206"/>
    </row>
    <row r="511" spans="1:9">
      <c r="A511" s="205"/>
      <c r="B511" s="206"/>
      <c r="C511" s="207"/>
      <c r="D511" s="206"/>
      <c r="E511" s="206"/>
      <c r="F511" s="206"/>
      <c r="G511" s="206"/>
    </row>
    <row r="512" spans="1:9">
      <c r="A512" s="205"/>
      <c r="B512" s="206"/>
      <c r="C512" s="207"/>
      <c r="D512" s="206"/>
      <c r="E512" s="206"/>
      <c r="F512" s="206"/>
      <c r="G512" s="206"/>
    </row>
    <row r="513" spans="1:7">
      <c r="A513" s="205"/>
      <c r="B513" s="206"/>
      <c r="C513" s="207"/>
      <c r="D513" s="206"/>
      <c r="E513" s="206"/>
      <c r="F513" s="206"/>
      <c r="G513" s="206"/>
    </row>
    <row r="514" spans="1:7">
      <c r="A514" s="205"/>
      <c r="B514" s="206"/>
      <c r="C514" s="207"/>
      <c r="D514" s="206"/>
      <c r="E514" s="206"/>
      <c r="F514" s="206"/>
      <c r="G514" s="206"/>
    </row>
    <row r="515" spans="1:7">
      <c r="A515" s="205"/>
      <c r="B515" s="206"/>
      <c r="C515" s="207"/>
      <c r="D515" s="206"/>
      <c r="E515" s="206"/>
      <c r="F515" s="206"/>
      <c r="G515" s="206"/>
    </row>
    <row r="516" spans="1:7">
      <c r="A516" s="205"/>
      <c r="B516" s="206"/>
      <c r="C516" s="207"/>
      <c r="D516" s="206"/>
      <c r="E516" s="206"/>
      <c r="F516" s="206"/>
      <c r="G516" s="206"/>
    </row>
    <row r="517" spans="1:7">
      <c r="A517" s="205"/>
      <c r="B517" s="206"/>
      <c r="C517" s="207"/>
      <c r="D517" s="206"/>
      <c r="E517" s="206"/>
      <c r="F517" s="206"/>
      <c r="G517" s="206"/>
    </row>
    <row r="518" spans="1:7">
      <c r="A518" s="205"/>
      <c r="B518" s="206"/>
      <c r="C518" s="207"/>
      <c r="D518" s="206"/>
      <c r="E518" s="206"/>
      <c r="F518" s="206"/>
      <c r="G518" s="206"/>
    </row>
    <row r="519" spans="1:7">
      <c r="A519" s="205"/>
      <c r="B519" s="206"/>
      <c r="C519" s="207"/>
      <c r="D519" s="206"/>
      <c r="E519" s="206"/>
      <c r="F519" s="206"/>
      <c r="G519" s="206"/>
    </row>
    <row r="520" spans="1:7">
      <c r="A520" s="205"/>
      <c r="B520" s="206"/>
      <c r="C520" s="207"/>
      <c r="D520" s="206"/>
      <c r="E520" s="206"/>
      <c r="F520" s="206"/>
      <c r="G520" s="206"/>
    </row>
    <row r="521" spans="1:7">
      <c r="A521" s="205"/>
      <c r="B521" s="206"/>
      <c r="C521" s="207"/>
      <c r="D521" s="206"/>
      <c r="E521" s="206"/>
      <c r="F521" s="206"/>
      <c r="G521" s="206"/>
    </row>
    <row r="522" spans="1:7">
      <c r="A522" s="205"/>
      <c r="B522" s="206"/>
      <c r="C522" s="207"/>
      <c r="D522" s="206"/>
      <c r="E522" s="206"/>
      <c r="F522" s="206"/>
      <c r="G522" s="206"/>
    </row>
    <row r="523" spans="1:7">
      <c r="A523" s="205"/>
      <c r="B523" s="206"/>
      <c r="C523" s="207"/>
      <c r="D523" s="206"/>
      <c r="E523" s="206"/>
      <c r="F523" s="206"/>
      <c r="G523" s="206"/>
    </row>
    <row r="524" spans="1:7">
      <c r="A524" s="205"/>
      <c r="B524" s="206"/>
      <c r="C524" s="207"/>
      <c r="D524" s="206"/>
      <c r="E524" s="206"/>
      <c r="F524" s="206"/>
      <c r="G524" s="206"/>
    </row>
    <row r="525" spans="1:7">
      <c r="A525" s="205"/>
      <c r="B525" s="206"/>
      <c r="C525" s="207"/>
      <c r="D525" s="206"/>
      <c r="E525" s="206"/>
      <c r="F525" s="206"/>
      <c r="G525" s="206"/>
    </row>
    <row r="526" spans="1:7">
      <c r="A526" s="205"/>
      <c r="B526" s="206"/>
      <c r="C526" s="207"/>
      <c r="D526" s="206"/>
      <c r="E526" s="206"/>
      <c r="F526" s="206"/>
      <c r="G526" s="206"/>
    </row>
    <row r="527" spans="1:7">
      <c r="A527" s="205"/>
      <c r="B527" s="206"/>
      <c r="C527" s="207"/>
      <c r="D527" s="206"/>
      <c r="E527" s="206"/>
      <c r="F527" s="206"/>
      <c r="G527" s="206"/>
    </row>
    <row r="528" spans="1:7">
      <c r="A528" s="205"/>
      <c r="B528" s="206"/>
      <c r="C528" s="207"/>
      <c r="D528" s="206"/>
      <c r="E528" s="206"/>
      <c r="F528" s="206"/>
      <c r="G528" s="206"/>
    </row>
    <row r="529" spans="1:7">
      <c r="A529" s="205"/>
      <c r="B529" s="206"/>
      <c r="C529" s="207"/>
      <c r="D529" s="206"/>
      <c r="E529" s="206"/>
      <c r="F529" s="206"/>
      <c r="G529" s="206"/>
    </row>
    <row r="530" spans="1:7">
      <c r="A530" s="205"/>
      <c r="B530" s="206"/>
      <c r="C530" s="207"/>
      <c r="D530" s="206"/>
      <c r="E530" s="206"/>
      <c r="F530" s="206"/>
      <c r="G530" s="206"/>
    </row>
    <row r="531" spans="1:7">
      <c r="A531" s="205"/>
      <c r="B531" s="206"/>
      <c r="C531" s="207"/>
      <c r="D531" s="206"/>
      <c r="E531" s="206"/>
      <c r="F531" s="206"/>
      <c r="G531" s="206"/>
    </row>
    <row r="532" spans="1:7">
      <c r="A532" s="205"/>
      <c r="B532" s="206"/>
      <c r="C532" s="207"/>
      <c r="D532" s="206"/>
      <c r="E532" s="206"/>
      <c r="F532" s="206"/>
      <c r="G532" s="206"/>
    </row>
    <row r="533" spans="1:7">
      <c r="A533" s="205"/>
      <c r="B533" s="206"/>
      <c r="C533" s="207"/>
      <c r="D533" s="206"/>
      <c r="E533" s="206"/>
      <c r="F533" s="206"/>
      <c r="G533" s="206"/>
    </row>
    <row r="534" spans="1:7">
      <c r="A534" s="205"/>
      <c r="B534" s="206"/>
      <c r="C534" s="207"/>
      <c r="D534" s="206"/>
      <c r="E534" s="206"/>
      <c r="F534" s="206"/>
      <c r="G534" s="206"/>
    </row>
    <row r="535" spans="1:7">
      <c r="A535" s="205"/>
      <c r="B535" s="206"/>
      <c r="C535" s="207"/>
      <c r="D535" s="206"/>
      <c r="E535" s="206"/>
      <c r="F535" s="206"/>
      <c r="G535" s="206"/>
    </row>
    <row r="536" spans="1:7">
      <c r="A536" s="205"/>
      <c r="B536" s="206"/>
      <c r="C536" s="207"/>
      <c r="D536" s="206"/>
      <c r="E536" s="206"/>
      <c r="F536" s="206"/>
      <c r="G536" s="206"/>
    </row>
    <row r="537" spans="1:7">
      <c r="A537" s="205"/>
      <c r="B537" s="206"/>
      <c r="C537" s="207"/>
      <c r="D537" s="206"/>
      <c r="E537" s="206"/>
      <c r="F537" s="206"/>
      <c r="G537" s="206"/>
    </row>
    <row r="538" spans="1:7">
      <c r="A538" s="205"/>
      <c r="B538" s="206"/>
      <c r="C538" s="207"/>
      <c r="D538" s="206"/>
      <c r="E538" s="206"/>
      <c r="F538" s="206"/>
      <c r="G538" s="206"/>
    </row>
    <row r="539" spans="1:7">
      <c r="A539" s="205"/>
      <c r="B539" s="206"/>
      <c r="C539" s="207"/>
      <c r="D539" s="206"/>
      <c r="E539" s="206"/>
      <c r="F539" s="206"/>
      <c r="G539" s="206"/>
    </row>
    <row r="540" spans="1:7">
      <c r="A540" s="205"/>
      <c r="B540" s="206"/>
      <c r="C540" s="207"/>
      <c r="D540" s="206"/>
      <c r="E540" s="206"/>
      <c r="F540" s="206"/>
      <c r="G540" s="206"/>
    </row>
    <row r="541" spans="1:7">
      <c r="A541" s="205"/>
      <c r="B541" s="206"/>
      <c r="C541" s="207"/>
      <c r="D541" s="206"/>
      <c r="E541" s="206"/>
      <c r="F541" s="206"/>
      <c r="G541" s="206"/>
    </row>
    <row r="542" spans="1:7">
      <c r="A542" s="205"/>
      <c r="B542" s="206"/>
      <c r="C542" s="207"/>
      <c r="D542" s="206"/>
      <c r="E542" s="206"/>
      <c r="F542" s="206"/>
      <c r="G542" s="206"/>
    </row>
    <row r="543" spans="1:7">
      <c r="A543" s="205"/>
      <c r="B543" s="206"/>
      <c r="C543" s="207"/>
      <c r="D543" s="206"/>
      <c r="E543" s="206"/>
      <c r="F543" s="206"/>
      <c r="G543" s="206"/>
    </row>
    <row r="544" spans="1:7">
      <c r="A544" s="205"/>
      <c r="B544" s="206"/>
      <c r="C544" s="207"/>
      <c r="D544" s="206"/>
      <c r="E544" s="206"/>
      <c r="F544" s="206"/>
      <c r="G544" s="206"/>
    </row>
    <row r="545" spans="1:7">
      <c r="A545" s="205"/>
      <c r="B545" s="206"/>
      <c r="C545" s="207"/>
      <c r="D545" s="206"/>
      <c r="E545" s="206"/>
      <c r="F545" s="206"/>
      <c r="G545" s="206"/>
    </row>
    <row r="546" spans="1:7">
      <c r="A546" s="205"/>
      <c r="B546" s="206"/>
      <c r="C546" s="207"/>
      <c r="D546" s="206"/>
      <c r="E546" s="206"/>
      <c r="F546" s="206"/>
      <c r="G546" s="206"/>
    </row>
    <row r="547" spans="1:7">
      <c r="A547" s="205"/>
      <c r="B547" s="206"/>
      <c r="C547" s="207"/>
      <c r="D547" s="206"/>
      <c r="E547" s="206"/>
      <c r="F547" s="206"/>
      <c r="G547" s="206"/>
    </row>
    <row r="548" spans="1:7">
      <c r="A548" s="205"/>
      <c r="B548" s="206"/>
      <c r="C548" s="207"/>
      <c r="D548" s="206"/>
      <c r="E548" s="206"/>
      <c r="F548" s="206"/>
      <c r="G548" s="206"/>
    </row>
    <row r="549" spans="1:7">
      <c r="A549" s="205"/>
      <c r="B549" s="206"/>
      <c r="C549" s="207"/>
      <c r="D549" s="206"/>
      <c r="E549" s="206"/>
      <c r="F549" s="206"/>
      <c r="G549" s="206"/>
    </row>
    <row r="550" spans="1:7">
      <c r="A550" s="205"/>
      <c r="B550" s="206"/>
      <c r="C550" s="207"/>
      <c r="D550" s="206"/>
      <c r="E550" s="206"/>
      <c r="F550" s="206"/>
      <c r="G550" s="206"/>
    </row>
    <row r="551" spans="1:7">
      <c r="A551" s="205"/>
      <c r="B551" s="206"/>
      <c r="C551" s="207"/>
      <c r="D551" s="206"/>
      <c r="E551" s="206"/>
      <c r="F551" s="206"/>
      <c r="G551" s="206"/>
    </row>
    <row r="552" spans="1:7">
      <c r="A552" s="205"/>
      <c r="B552" s="206"/>
      <c r="C552" s="207"/>
      <c r="D552" s="206"/>
      <c r="E552" s="206"/>
      <c r="F552" s="206"/>
      <c r="G552" s="206"/>
    </row>
    <row r="553" spans="1:7">
      <c r="A553" s="205"/>
      <c r="B553" s="206"/>
      <c r="C553" s="207"/>
      <c r="D553" s="206"/>
      <c r="E553" s="206"/>
      <c r="F553" s="206"/>
      <c r="G553" s="206"/>
    </row>
    <row r="554" spans="1:7">
      <c r="A554" s="205"/>
      <c r="B554" s="206"/>
      <c r="C554" s="207"/>
      <c r="D554" s="206"/>
      <c r="E554" s="206"/>
      <c r="F554" s="206"/>
      <c r="G554" s="206"/>
    </row>
    <row r="555" spans="1:7">
      <c r="A555" s="205"/>
      <c r="B555" s="206"/>
      <c r="C555" s="207"/>
      <c r="D555" s="206"/>
      <c r="E555" s="206"/>
      <c r="F555" s="206"/>
      <c r="G555" s="206"/>
    </row>
    <row r="556" spans="1:7">
      <c r="A556" s="205"/>
      <c r="B556" s="206"/>
      <c r="C556" s="207"/>
      <c r="D556" s="206"/>
      <c r="E556" s="206"/>
      <c r="F556" s="206"/>
      <c r="G556" s="206"/>
    </row>
    <row r="557" spans="1:7">
      <c r="A557" s="205"/>
      <c r="B557" s="206"/>
      <c r="C557" s="207"/>
      <c r="D557" s="206"/>
      <c r="E557" s="206"/>
      <c r="F557" s="206"/>
      <c r="G557" s="206"/>
    </row>
    <row r="558" spans="1:7">
      <c r="A558" s="205"/>
      <c r="B558" s="206"/>
      <c r="C558" s="207"/>
      <c r="D558" s="206"/>
      <c r="E558" s="206"/>
      <c r="F558" s="206"/>
      <c r="G558" s="206"/>
    </row>
    <row r="559" spans="1:7">
      <c r="A559" s="205"/>
      <c r="B559" s="206"/>
      <c r="C559" s="207"/>
      <c r="D559" s="206"/>
      <c r="E559" s="206"/>
      <c r="F559" s="206"/>
      <c r="G559" s="206"/>
    </row>
    <row r="560" spans="1:7">
      <c r="A560" s="205"/>
      <c r="B560" s="206"/>
      <c r="C560" s="207"/>
      <c r="D560" s="206"/>
      <c r="E560" s="206"/>
      <c r="F560" s="206"/>
      <c r="G560" s="206"/>
    </row>
    <row r="561" spans="1:7">
      <c r="A561" s="205"/>
      <c r="B561" s="206"/>
      <c r="C561" s="207"/>
      <c r="D561" s="206"/>
      <c r="E561" s="206"/>
      <c r="F561" s="206"/>
      <c r="G561" s="206"/>
    </row>
    <row r="562" spans="1:7">
      <c r="A562" s="205"/>
      <c r="B562" s="206"/>
      <c r="C562" s="207"/>
      <c r="D562" s="206"/>
      <c r="E562" s="206"/>
      <c r="F562" s="206"/>
      <c r="G562" s="206"/>
    </row>
    <row r="563" spans="1:7">
      <c r="A563" s="205"/>
      <c r="B563" s="206"/>
      <c r="C563" s="207"/>
      <c r="D563" s="206"/>
      <c r="E563" s="206"/>
      <c r="F563" s="206"/>
      <c r="G563" s="206"/>
    </row>
    <row r="564" spans="1:7">
      <c r="A564" s="205"/>
      <c r="B564" s="206"/>
      <c r="C564" s="207"/>
      <c r="D564" s="206"/>
      <c r="E564" s="206"/>
      <c r="F564" s="206"/>
      <c r="G564" s="206"/>
    </row>
    <row r="565" spans="1:7">
      <c r="A565" s="205"/>
      <c r="B565" s="206"/>
      <c r="C565" s="207"/>
      <c r="D565" s="206"/>
      <c r="E565" s="206"/>
      <c r="F565" s="206"/>
      <c r="G565" s="206"/>
    </row>
    <row r="566" spans="1:7">
      <c r="A566" s="205"/>
      <c r="B566" s="206"/>
      <c r="C566" s="207"/>
      <c r="D566" s="206"/>
      <c r="E566" s="206"/>
      <c r="F566" s="206"/>
      <c r="G566" s="206"/>
    </row>
    <row r="567" spans="1:7">
      <c r="A567" s="205"/>
      <c r="B567" s="206"/>
      <c r="C567" s="207"/>
      <c r="D567" s="206"/>
      <c r="E567" s="206"/>
      <c r="F567" s="206"/>
      <c r="G567" s="206"/>
    </row>
    <row r="568" spans="1:7">
      <c r="A568" s="205"/>
      <c r="B568" s="206"/>
      <c r="C568" s="207"/>
      <c r="D568" s="206"/>
      <c r="E568" s="206"/>
      <c r="F568" s="206"/>
      <c r="G568" s="206"/>
    </row>
    <row r="569" spans="1:7">
      <c r="A569" s="205"/>
      <c r="B569" s="206"/>
      <c r="C569" s="207"/>
      <c r="D569" s="206"/>
      <c r="E569" s="206"/>
      <c r="F569" s="206"/>
      <c r="G569" s="206"/>
    </row>
    <row r="570" spans="1:7">
      <c r="A570" s="205"/>
      <c r="B570" s="206"/>
      <c r="C570" s="207"/>
      <c r="D570" s="206"/>
      <c r="E570" s="206"/>
      <c r="F570" s="206"/>
      <c r="G570" s="206"/>
    </row>
    <row r="571" spans="1:7">
      <c r="A571" s="205"/>
      <c r="B571" s="206"/>
      <c r="C571" s="207"/>
      <c r="D571" s="206"/>
      <c r="E571" s="206"/>
      <c r="F571" s="206"/>
      <c r="G571" s="206"/>
    </row>
    <row r="572" spans="1:7">
      <c r="A572" s="205"/>
      <c r="B572" s="206"/>
      <c r="C572" s="207"/>
      <c r="D572" s="206"/>
      <c r="E572" s="206"/>
      <c r="F572" s="206"/>
      <c r="G572" s="206"/>
    </row>
    <row r="573" spans="1:7">
      <c r="A573" s="205"/>
      <c r="B573" s="206"/>
      <c r="C573" s="207"/>
      <c r="D573" s="206"/>
      <c r="E573" s="206"/>
      <c r="F573" s="206"/>
      <c r="G573" s="206"/>
    </row>
    <row r="574" spans="1:7">
      <c r="A574" s="205"/>
      <c r="B574" s="206"/>
      <c r="C574" s="207"/>
      <c r="D574" s="206"/>
      <c r="E574" s="206"/>
      <c r="F574" s="206"/>
      <c r="G574" s="206"/>
    </row>
    <row r="575" spans="1:7">
      <c r="A575" s="205"/>
      <c r="B575" s="206"/>
      <c r="C575" s="207"/>
      <c r="D575" s="206"/>
      <c r="E575" s="206"/>
      <c r="F575" s="206"/>
      <c r="G575" s="206"/>
    </row>
    <row r="576" spans="1:7">
      <c r="A576" s="205"/>
      <c r="B576" s="206"/>
      <c r="C576" s="207"/>
      <c r="D576" s="206"/>
      <c r="E576" s="206"/>
      <c r="F576" s="206"/>
      <c r="G576" s="206"/>
    </row>
    <row r="577" spans="1:7">
      <c r="A577" s="205"/>
      <c r="B577" s="206"/>
      <c r="C577" s="207"/>
      <c r="D577" s="206"/>
      <c r="E577" s="206"/>
      <c r="F577" s="206"/>
      <c r="G577" s="206"/>
    </row>
    <row r="578" spans="1:7">
      <c r="A578" s="205"/>
      <c r="B578" s="206"/>
      <c r="C578" s="207"/>
      <c r="D578" s="206"/>
      <c r="E578" s="206"/>
      <c r="F578" s="206"/>
      <c r="G578" s="206"/>
    </row>
    <row r="579" spans="1:7">
      <c r="A579" s="205"/>
      <c r="B579" s="206"/>
      <c r="C579" s="207"/>
      <c r="D579" s="206"/>
      <c r="E579" s="206"/>
      <c r="F579" s="206"/>
      <c r="G579" s="206"/>
    </row>
    <row r="580" spans="1:7">
      <c r="A580" s="205"/>
      <c r="B580" s="206"/>
      <c r="C580" s="207"/>
      <c r="D580" s="206"/>
      <c r="E580" s="206"/>
      <c r="F580" s="206"/>
      <c r="G580" s="206"/>
    </row>
    <row r="581" spans="1:7">
      <c r="A581" s="205"/>
      <c r="B581" s="206"/>
      <c r="C581" s="207"/>
      <c r="D581" s="206"/>
      <c r="E581" s="206"/>
      <c r="F581" s="206"/>
      <c r="G581" s="206"/>
    </row>
    <row r="582" spans="1:7">
      <c r="A582" s="205"/>
      <c r="B582" s="206"/>
      <c r="C582" s="207"/>
      <c r="D582" s="206"/>
      <c r="E582" s="206"/>
      <c r="F582" s="206"/>
      <c r="G582" s="206"/>
    </row>
    <row r="583" spans="1:7">
      <c r="A583" s="205"/>
      <c r="B583" s="206"/>
      <c r="C583" s="207"/>
      <c r="D583" s="206"/>
      <c r="E583" s="206"/>
      <c r="F583" s="206"/>
      <c r="G583" s="206"/>
    </row>
    <row r="584" spans="1:7">
      <c r="A584" s="205"/>
      <c r="B584" s="206"/>
      <c r="C584" s="207"/>
      <c r="D584" s="206"/>
      <c r="E584" s="206"/>
      <c r="F584" s="206"/>
      <c r="G584" s="206"/>
    </row>
    <row r="585" spans="1:7">
      <c r="A585" s="205"/>
      <c r="B585" s="206"/>
      <c r="C585" s="207"/>
      <c r="D585" s="206"/>
      <c r="E585" s="206"/>
      <c r="F585" s="206"/>
      <c r="G585" s="206"/>
    </row>
    <row r="586" spans="1:7">
      <c r="A586" s="205"/>
      <c r="B586" s="206"/>
      <c r="C586" s="207"/>
      <c r="D586" s="206"/>
      <c r="E586" s="206"/>
      <c r="F586" s="206"/>
      <c r="G586" s="206"/>
    </row>
    <row r="587" spans="1:7">
      <c r="A587" s="205"/>
      <c r="B587" s="206"/>
      <c r="C587" s="207"/>
      <c r="D587" s="206"/>
      <c r="E587" s="206"/>
      <c r="F587" s="206"/>
      <c r="G587" s="206"/>
    </row>
    <row r="588" spans="1:7">
      <c r="A588" s="205"/>
      <c r="B588" s="206"/>
      <c r="C588" s="207"/>
      <c r="D588" s="206"/>
      <c r="E588" s="206"/>
      <c r="F588" s="206"/>
      <c r="G588" s="206"/>
    </row>
    <row r="589" spans="1:7">
      <c r="A589" s="205"/>
      <c r="B589" s="206"/>
      <c r="C589" s="207"/>
      <c r="D589" s="206"/>
      <c r="E589" s="206"/>
      <c r="F589" s="206"/>
      <c r="G589" s="206"/>
    </row>
    <row r="590" spans="1:7">
      <c r="A590" s="205"/>
      <c r="B590" s="206"/>
      <c r="C590" s="207"/>
      <c r="D590" s="206"/>
      <c r="E590" s="206"/>
      <c r="F590" s="206"/>
      <c r="G590" s="206"/>
    </row>
    <row r="591" spans="1:7">
      <c r="A591" s="205"/>
      <c r="B591" s="206"/>
      <c r="C591" s="207"/>
      <c r="D591" s="206"/>
      <c r="E591" s="206"/>
      <c r="F591" s="206"/>
      <c r="G591" s="206"/>
    </row>
    <row r="592" spans="1:7">
      <c r="A592" s="205"/>
      <c r="B592" s="206"/>
      <c r="C592" s="207"/>
      <c r="D592" s="206"/>
      <c r="E592" s="206"/>
      <c r="F592" s="206"/>
      <c r="G592" s="206"/>
    </row>
    <row r="593" spans="1:7">
      <c r="A593" s="205"/>
      <c r="B593" s="206"/>
      <c r="C593" s="207"/>
      <c r="D593" s="206"/>
      <c r="E593" s="206"/>
      <c r="F593" s="206"/>
      <c r="G593" s="206"/>
    </row>
    <row r="594" spans="1:7">
      <c r="A594" s="205"/>
      <c r="B594" s="206"/>
      <c r="C594" s="207"/>
      <c r="D594" s="206"/>
      <c r="E594" s="206"/>
      <c r="F594" s="206"/>
      <c r="G594" s="206"/>
    </row>
    <row r="595" spans="1:7">
      <c r="A595" s="205"/>
      <c r="B595" s="206"/>
      <c r="C595" s="207"/>
      <c r="D595" s="206"/>
      <c r="E595" s="206"/>
      <c r="F595" s="206"/>
      <c r="G595" s="206"/>
    </row>
    <row r="596" spans="1:7">
      <c r="A596" s="205"/>
      <c r="B596" s="206"/>
      <c r="C596" s="207"/>
      <c r="D596" s="206"/>
      <c r="E596" s="206"/>
      <c r="F596" s="206"/>
      <c r="G596" s="206"/>
    </row>
    <row r="597" spans="1:7">
      <c r="A597" s="205"/>
      <c r="B597" s="206"/>
      <c r="C597" s="207"/>
      <c r="D597" s="206"/>
      <c r="E597" s="206"/>
      <c r="F597" s="206"/>
      <c r="G597" s="206"/>
    </row>
    <row r="598" spans="1:7">
      <c r="A598" s="205"/>
      <c r="B598" s="206"/>
      <c r="C598" s="207"/>
      <c r="D598" s="206"/>
      <c r="E598" s="206"/>
      <c r="F598" s="206"/>
      <c r="G598" s="206"/>
    </row>
    <row r="599" spans="1:7">
      <c r="A599" s="205"/>
      <c r="B599" s="206"/>
      <c r="C599" s="207"/>
      <c r="D599" s="206"/>
      <c r="E599" s="206"/>
      <c r="F599" s="206"/>
      <c r="G599" s="206"/>
    </row>
    <row r="600" spans="1:7">
      <c r="A600" s="205"/>
      <c r="B600" s="206"/>
      <c r="C600" s="207"/>
      <c r="D600" s="206"/>
      <c r="E600" s="206"/>
      <c r="F600" s="206"/>
      <c r="G600" s="206"/>
    </row>
    <row r="601" spans="1:7">
      <c r="A601" s="205"/>
      <c r="B601" s="206"/>
      <c r="C601" s="207"/>
      <c r="D601" s="206"/>
      <c r="E601" s="206"/>
      <c r="F601" s="206"/>
      <c r="G601" s="206"/>
    </row>
    <row r="602" spans="1:7">
      <c r="A602" s="205"/>
      <c r="B602" s="206"/>
      <c r="C602" s="207"/>
      <c r="D602" s="206"/>
      <c r="E602" s="206"/>
      <c r="F602" s="206"/>
      <c r="G602" s="206"/>
    </row>
    <row r="603" spans="1:7">
      <c r="A603" s="205"/>
      <c r="B603" s="206"/>
      <c r="C603" s="207"/>
      <c r="D603" s="206"/>
      <c r="E603" s="206"/>
      <c r="F603" s="206"/>
      <c r="G603" s="206"/>
    </row>
    <row r="604" spans="1:7">
      <c r="A604" s="205"/>
      <c r="B604" s="206"/>
      <c r="C604" s="207"/>
      <c r="D604" s="206"/>
      <c r="E604" s="206"/>
      <c r="F604" s="206"/>
      <c r="G604" s="206"/>
    </row>
    <row r="605" spans="1:7">
      <c r="A605" s="205"/>
      <c r="B605" s="206"/>
      <c r="C605" s="207"/>
      <c r="D605" s="206"/>
      <c r="E605" s="206"/>
      <c r="F605" s="206"/>
      <c r="G605" s="206"/>
    </row>
    <row r="606" spans="1:7">
      <c r="A606" s="205"/>
      <c r="B606" s="206"/>
      <c r="C606" s="207"/>
      <c r="D606" s="206"/>
      <c r="E606" s="206"/>
      <c r="F606" s="206"/>
      <c r="G606" s="206"/>
    </row>
    <row r="607" spans="1:7">
      <c r="A607" s="205"/>
      <c r="B607" s="206"/>
      <c r="C607" s="207"/>
      <c r="D607" s="206"/>
      <c r="E607" s="206"/>
      <c r="F607" s="206"/>
      <c r="G607" s="206"/>
    </row>
    <row r="608" spans="1:7">
      <c r="A608" s="205"/>
      <c r="B608" s="206"/>
      <c r="C608" s="207"/>
      <c r="D608" s="206"/>
      <c r="E608" s="206"/>
      <c r="F608" s="206"/>
      <c r="G608" s="206"/>
    </row>
    <row r="609" spans="1:7">
      <c r="A609" s="205"/>
      <c r="B609" s="206"/>
      <c r="C609" s="207"/>
      <c r="D609" s="206"/>
      <c r="E609" s="206"/>
      <c r="F609" s="206"/>
      <c r="G609" s="206"/>
    </row>
    <row r="610" spans="1:7">
      <c r="A610" s="205"/>
      <c r="B610" s="206"/>
      <c r="C610" s="207"/>
      <c r="D610" s="206"/>
      <c r="E610" s="206"/>
      <c r="F610" s="206"/>
      <c r="G610" s="206"/>
    </row>
    <row r="611" spans="1:7">
      <c r="A611" s="205"/>
      <c r="B611" s="206"/>
      <c r="C611" s="207"/>
      <c r="D611" s="206"/>
      <c r="E611" s="206"/>
      <c r="F611" s="206"/>
      <c r="G611" s="206"/>
    </row>
    <row r="612" spans="1:7">
      <c r="A612" s="205"/>
      <c r="B612" s="206"/>
      <c r="C612" s="207"/>
      <c r="D612" s="206"/>
      <c r="E612" s="206"/>
      <c r="F612" s="206"/>
      <c r="G612" s="206"/>
    </row>
    <row r="613" spans="1:7">
      <c r="A613" s="205"/>
      <c r="B613" s="206"/>
      <c r="C613" s="207"/>
      <c r="D613" s="206"/>
      <c r="E613" s="206"/>
      <c r="F613" s="206"/>
      <c r="G613" s="206"/>
    </row>
    <row r="614" spans="1:7">
      <c r="A614" s="205"/>
      <c r="B614" s="206"/>
      <c r="C614" s="207"/>
      <c r="D614" s="206"/>
      <c r="E614" s="206"/>
      <c r="F614" s="206"/>
      <c r="G614" s="206"/>
    </row>
    <row r="615" spans="1:7">
      <c r="A615" s="205"/>
      <c r="B615" s="206"/>
      <c r="C615" s="207"/>
      <c r="D615" s="206"/>
      <c r="E615" s="206"/>
      <c r="F615" s="206"/>
      <c r="G615" s="206"/>
    </row>
    <row r="616" spans="1:7">
      <c r="A616" s="205"/>
      <c r="B616" s="206"/>
      <c r="C616" s="207"/>
      <c r="D616" s="206"/>
      <c r="E616" s="206"/>
      <c r="F616" s="206"/>
      <c r="G616" s="206"/>
    </row>
    <row r="617" spans="1:7">
      <c r="A617" s="205"/>
      <c r="B617" s="206"/>
      <c r="C617" s="207"/>
      <c r="D617" s="206"/>
      <c r="E617" s="206"/>
      <c r="F617" s="206"/>
      <c r="G617" s="206"/>
    </row>
    <row r="618" spans="1:7">
      <c r="A618" s="205"/>
      <c r="B618" s="206"/>
      <c r="C618" s="207"/>
      <c r="D618" s="206"/>
      <c r="E618" s="206"/>
      <c r="F618" s="206"/>
      <c r="G618" s="206"/>
    </row>
    <row r="619" spans="1:7">
      <c r="A619" s="205"/>
      <c r="B619" s="206"/>
      <c r="C619" s="207"/>
      <c r="D619" s="206"/>
      <c r="E619" s="206"/>
      <c r="F619" s="206"/>
      <c r="G619" s="206"/>
    </row>
    <row r="620" spans="1:7">
      <c r="A620" s="205"/>
      <c r="B620" s="206"/>
      <c r="C620" s="207"/>
      <c r="D620" s="206"/>
      <c r="E620" s="206"/>
      <c r="F620" s="206"/>
      <c r="G620" s="206"/>
    </row>
    <row r="621" spans="1:7">
      <c r="A621" s="205"/>
      <c r="B621" s="206"/>
      <c r="C621" s="207"/>
      <c r="D621" s="206"/>
      <c r="E621" s="206"/>
      <c r="F621" s="206"/>
      <c r="G621" s="206"/>
    </row>
    <row r="622" spans="1:7">
      <c r="A622" s="205"/>
      <c r="B622" s="206"/>
      <c r="C622" s="207"/>
      <c r="D622" s="206"/>
      <c r="E622" s="206"/>
      <c r="F622" s="206"/>
      <c r="G622" s="206"/>
    </row>
    <row r="623" spans="1:7">
      <c r="A623" s="205"/>
      <c r="B623" s="206"/>
      <c r="C623" s="207"/>
      <c r="D623" s="206"/>
      <c r="E623" s="206"/>
      <c r="F623" s="206"/>
      <c r="G623" s="206"/>
    </row>
    <row r="624" spans="1:7">
      <c r="A624" s="205"/>
      <c r="B624" s="206"/>
      <c r="C624" s="207"/>
      <c r="D624" s="206"/>
      <c r="E624" s="206"/>
      <c r="F624" s="206"/>
      <c r="G624" s="206"/>
    </row>
    <row r="625" spans="1:7">
      <c r="A625" s="205"/>
      <c r="B625" s="206"/>
      <c r="C625" s="207"/>
      <c r="D625" s="206"/>
      <c r="E625" s="206"/>
      <c r="F625" s="206"/>
      <c r="G625" s="206"/>
    </row>
    <row r="626" spans="1:7">
      <c r="A626" s="205"/>
      <c r="B626" s="206"/>
      <c r="C626" s="207"/>
      <c r="D626" s="206"/>
      <c r="E626" s="206"/>
      <c r="F626" s="206"/>
      <c r="G626" s="206"/>
    </row>
    <row r="627" spans="1:7">
      <c r="A627" s="205"/>
      <c r="B627" s="206"/>
      <c r="C627" s="207"/>
      <c r="D627" s="206"/>
      <c r="E627" s="206"/>
      <c r="F627" s="206"/>
      <c r="G627" s="206"/>
    </row>
    <row r="628" spans="1:7">
      <c r="A628" s="205"/>
      <c r="B628" s="206"/>
      <c r="C628" s="207"/>
      <c r="D628" s="206"/>
      <c r="E628" s="206"/>
      <c r="F628" s="206"/>
      <c r="G628" s="206"/>
    </row>
    <row r="629" spans="1:7">
      <c r="A629" s="205"/>
      <c r="B629" s="206"/>
      <c r="C629" s="207"/>
      <c r="D629" s="206"/>
      <c r="E629" s="206"/>
      <c r="F629" s="206"/>
      <c r="G629" s="206"/>
    </row>
    <row r="630" spans="1:7">
      <c r="A630" s="205"/>
      <c r="B630" s="206"/>
      <c r="C630" s="207"/>
      <c r="D630" s="206"/>
      <c r="E630" s="206"/>
      <c r="F630" s="206"/>
      <c r="G630" s="206"/>
    </row>
    <row r="631" spans="1:7">
      <c r="A631" s="205"/>
      <c r="B631" s="206"/>
      <c r="C631" s="207"/>
      <c r="D631" s="206"/>
      <c r="E631" s="206"/>
      <c r="F631" s="206"/>
      <c r="G631" s="206"/>
    </row>
    <row r="632" spans="1:7">
      <c r="A632" s="205"/>
      <c r="B632" s="206"/>
      <c r="C632" s="207"/>
      <c r="D632" s="206"/>
      <c r="E632" s="206"/>
      <c r="F632" s="206"/>
      <c r="G632" s="206"/>
    </row>
    <row r="633" spans="1:7">
      <c r="A633" s="205"/>
      <c r="B633" s="206"/>
      <c r="C633" s="207"/>
      <c r="D633" s="206"/>
      <c r="E633" s="206"/>
      <c r="F633" s="206"/>
      <c r="G633" s="206"/>
    </row>
    <row r="634" spans="1:7">
      <c r="A634" s="205"/>
      <c r="B634" s="206"/>
      <c r="C634" s="207"/>
      <c r="D634" s="206"/>
      <c r="E634" s="206"/>
      <c r="F634" s="206"/>
      <c r="G634" s="206"/>
    </row>
    <row r="635" spans="1:7">
      <c r="A635" s="205"/>
      <c r="B635" s="206"/>
      <c r="C635" s="207"/>
      <c r="D635" s="206"/>
      <c r="E635" s="206"/>
      <c r="F635" s="206"/>
      <c r="G635" s="206"/>
    </row>
    <row r="636" spans="1:7">
      <c r="A636" s="205"/>
      <c r="B636" s="206"/>
      <c r="C636" s="207"/>
      <c r="D636" s="206"/>
      <c r="E636" s="206"/>
      <c r="F636" s="206"/>
      <c r="G636" s="206"/>
    </row>
    <row r="637" spans="1:7">
      <c r="A637" s="205"/>
      <c r="B637" s="206"/>
      <c r="C637" s="207"/>
      <c r="D637" s="206"/>
      <c r="E637" s="206"/>
      <c r="F637" s="206"/>
      <c r="G637" s="206"/>
    </row>
    <row r="638" spans="1:7">
      <c r="A638" s="205"/>
      <c r="B638" s="206"/>
      <c r="C638" s="207"/>
      <c r="D638" s="206"/>
      <c r="E638" s="206"/>
      <c r="F638" s="206"/>
      <c r="G638" s="206"/>
    </row>
    <row r="639" spans="1:7">
      <c r="A639" s="205"/>
      <c r="B639" s="206"/>
      <c r="C639" s="207"/>
      <c r="D639" s="206"/>
      <c r="E639" s="206"/>
      <c r="F639" s="206"/>
      <c r="G639" s="206"/>
    </row>
    <row r="640" spans="1:7">
      <c r="A640" s="205"/>
      <c r="B640" s="206"/>
      <c r="C640" s="207"/>
      <c r="D640" s="206"/>
      <c r="E640" s="206"/>
      <c r="F640" s="206"/>
      <c r="G640" s="206"/>
    </row>
    <row r="641" spans="1:7">
      <c r="A641" s="205"/>
      <c r="B641" s="206"/>
      <c r="C641" s="207"/>
      <c r="D641" s="206"/>
      <c r="E641" s="206"/>
      <c r="F641" s="206"/>
      <c r="G641" s="206"/>
    </row>
    <row r="642" spans="1:7">
      <c r="A642" s="205"/>
      <c r="B642" s="206"/>
      <c r="C642" s="207"/>
      <c r="D642" s="206"/>
      <c r="E642" s="206"/>
      <c r="F642" s="206"/>
      <c r="G642" s="206"/>
    </row>
    <row r="643" spans="1:7">
      <c r="A643" s="205"/>
      <c r="B643" s="206"/>
      <c r="C643" s="207"/>
      <c r="D643" s="206"/>
      <c r="E643" s="206"/>
      <c r="F643" s="206"/>
      <c r="G643" s="206"/>
    </row>
    <row r="644" spans="1:7">
      <c r="A644" s="205"/>
      <c r="B644" s="206"/>
      <c r="C644" s="207"/>
      <c r="D644" s="206"/>
      <c r="E644" s="206"/>
      <c r="F644" s="206"/>
      <c r="G644" s="206"/>
    </row>
    <row r="645" spans="1:7">
      <c r="A645" s="205"/>
      <c r="B645" s="206"/>
      <c r="C645" s="207"/>
      <c r="D645" s="206"/>
      <c r="E645" s="206"/>
      <c r="F645" s="206"/>
      <c r="G645" s="206"/>
    </row>
    <row r="646" spans="1:7">
      <c r="A646" s="205"/>
      <c r="B646" s="206"/>
      <c r="C646" s="207"/>
      <c r="D646" s="206"/>
      <c r="E646" s="206"/>
      <c r="F646" s="206"/>
      <c r="G646" s="206"/>
    </row>
    <row r="647" spans="1:7">
      <c r="A647" s="205"/>
      <c r="B647" s="206"/>
      <c r="C647" s="207"/>
      <c r="D647" s="206"/>
      <c r="E647" s="206"/>
      <c r="F647" s="206"/>
      <c r="G647" s="206"/>
    </row>
    <row r="648" spans="1:7">
      <c r="A648" s="205"/>
      <c r="B648" s="206"/>
      <c r="C648" s="207"/>
      <c r="D648" s="206"/>
      <c r="E648" s="206"/>
      <c r="F648" s="206"/>
      <c r="G648" s="206"/>
    </row>
    <row r="649" spans="1:7">
      <c r="A649" s="205"/>
      <c r="B649" s="206"/>
      <c r="C649" s="207"/>
      <c r="D649" s="206"/>
      <c r="E649" s="206"/>
      <c r="F649" s="206"/>
      <c r="G649" s="206"/>
    </row>
    <row r="650" spans="1:7">
      <c r="A650" s="205"/>
      <c r="B650" s="206"/>
      <c r="C650" s="207"/>
      <c r="D650" s="206"/>
      <c r="E650" s="206"/>
      <c r="F650" s="206"/>
      <c r="G650" s="206"/>
    </row>
    <row r="651" spans="1:7">
      <c r="A651" s="205"/>
      <c r="B651" s="206"/>
      <c r="C651" s="207"/>
      <c r="D651" s="206"/>
      <c r="E651" s="206"/>
      <c r="F651" s="206"/>
      <c r="G651" s="206"/>
    </row>
    <row r="652" spans="1:7">
      <c r="A652" s="205"/>
      <c r="B652" s="206"/>
      <c r="C652" s="207"/>
      <c r="D652" s="206"/>
      <c r="E652" s="206"/>
      <c r="F652" s="206"/>
      <c r="G652" s="206"/>
    </row>
    <row r="653" spans="1:7">
      <c r="A653" s="205"/>
      <c r="B653" s="206"/>
      <c r="C653" s="207"/>
      <c r="D653" s="206"/>
      <c r="E653" s="206"/>
      <c r="F653" s="206"/>
      <c r="G653" s="206"/>
    </row>
    <row r="654" spans="1:7">
      <c r="A654" s="205"/>
      <c r="B654" s="206"/>
      <c r="C654" s="207"/>
      <c r="D654" s="206"/>
      <c r="E654" s="206"/>
      <c r="F654" s="206"/>
      <c r="G654" s="206"/>
    </row>
    <row r="655" spans="1:7">
      <c r="A655" s="205"/>
      <c r="B655" s="206"/>
      <c r="C655" s="207"/>
      <c r="D655" s="206"/>
      <c r="E655" s="206"/>
      <c r="F655" s="206"/>
      <c r="G655" s="206"/>
    </row>
    <row r="656" spans="1:7">
      <c r="A656" s="205"/>
      <c r="B656" s="206"/>
      <c r="C656" s="207"/>
      <c r="D656" s="206"/>
      <c r="E656" s="206"/>
      <c r="F656" s="206"/>
      <c r="G656" s="206"/>
    </row>
    <row r="657" spans="1:7">
      <c r="A657" s="205"/>
      <c r="B657" s="206"/>
      <c r="C657" s="207"/>
      <c r="D657" s="206"/>
      <c r="E657" s="206"/>
      <c r="F657" s="206"/>
      <c r="G657" s="206"/>
    </row>
    <row r="658" spans="1:7">
      <c r="A658" s="205"/>
      <c r="B658" s="206"/>
      <c r="C658" s="207"/>
      <c r="D658" s="206"/>
      <c r="E658" s="206"/>
      <c r="F658" s="206"/>
      <c r="G658" s="206"/>
    </row>
    <row r="659" spans="1:7">
      <c r="A659" s="205"/>
      <c r="B659" s="206"/>
      <c r="C659" s="207"/>
      <c r="D659" s="206"/>
      <c r="E659" s="206"/>
      <c r="F659" s="206"/>
      <c r="G659" s="206"/>
    </row>
    <row r="660" spans="1:7">
      <c r="A660" s="205"/>
      <c r="B660" s="206"/>
      <c r="C660" s="207"/>
      <c r="D660" s="206"/>
      <c r="E660" s="206"/>
      <c r="F660" s="206"/>
      <c r="G660" s="206"/>
    </row>
    <row r="661" spans="1:7">
      <c r="A661" s="205"/>
      <c r="B661" s="206"/>
      <c r="C661" s="207"/>
      <c r="D661" s="206"/>
      <c r="E661" s="206"/>
      <c r="F661" s="206"/>
      <c r="G661" s="206"/>
    </row>
    <row r="662" spans="1:7">
      <c r="A662" s="205"/>
      <c r="B662" s="206"/>
      <c r="C662" s="207"/>
      <c r="D662" s="206"/>
      <c r="E662" s="206"/>
      <c r="F662" s="206"/>
      <c r="G662" s="206"/>
    </row>
    <row r="663" spans="1:7">
      <c r="A663" s="205"/>
      <c r="B663" s="206"/>
      <c r="C663" s="207"/>
      <c r="D663" s="206"/>
      <c r="E663" s="206"/>
      <c r="F663" s="206"/>
      <c r="G663" s="206"/>
    </row>
    <row r="664" spans="1:7">
      <c r="A664" s="205"/>
      <c r="B664" s="206"/>
      <c r="C664" s="207"/>
      <c r="D664" s="206"/>
      <c r="E664" s="206"/>
      <c r="F664" s="206"/>
      <c r="G664" s="206"/>
    </row>
    <row r="665" spans="1:7">
      <c r="A665" s="205"/>
      <c r="B665" s="206"/>
      <c r="C665" s="207"/>
      <c r="D665" s="206"/>
      <c r="E665" s="206"/>
      <c r="F665" s="206"/>
      <c r="G665" s="206"/>
    </row>
    <row r="666" spans="1:7">
      <c r="A666" s="205"/>
      <c r="B666" s="206"/>
      <c r="C666" s="207"/>
      <c r="D666" s="206"/>
      <c r="E666" s="206"/>
      <c r="F666" s="206"/>
      <c r="G666" s="206"/>
    </row>
    <row r="667" spans="1:7">
      <c r="A667" s="205"/>
      <c r="B667" s="206"/>
      <c r="C667" s="207"/>
      <c r="D667" s="206"/>
      <c r="E667" s="206"/>
      <c r="F667" s="206"/>
      <c r="G667" s="206"/>
    </row>
    <row r="668" spans="1:7">
      <c r="A668" s="205"/>
      <c r="B668" s="206"/>
      <c r="C668" s="207"/>
      <c r="D668" s="206"/>
      <c r="E668" s="206"/>
      <c r="F668" s="206"/>
      <c r="G668" s="206"/>
    </row>
    <row r="669" spans="1:7">
      <c r="A669" s="205"/>
      <c r="B669" s="206"/>
      <c r="C669" s="207"/>
      <c r="D669" s="206"/>
      <c r="E669" s="206"/>
      <c r="F669" s="206"/>
      <c r="G669" s="206"/>
    </row>
    <row r="670" spans="1:7">
      <c r="A670" s="205"/>
      <c r="B670" s="206"/>
      <c r="C670" s="207"/>
      <c r="D670" s="206"/>
      <c r="E670" s="206"/>
      <c r="F670" s="206"/>
      <c r="G670" s="206"/>
    </row>
    <row r="671" spans="1:7">
      <c r="A671" s="205"/>
      <c r="B671" s="206"/>
      <c r="C671" s="207"/>
      <c r="D671" s="206"/>
      <c r="E671" s="206"/>
      <c r="F671" s="206"/>
      <c r="G671" s="206"/>
    </row>
    <row r="672" spans="1:7">
      <c r="A672" s="205"/>
      <c r="B672" s="206"/>
      <c r="C672" s="207"/>
      <c r="D672" s="206"/>
      <c r="E672" s="206"/>
      <c r="F672" s="206"/>
      <c r="G672" s="206"/>
    </row>
    <row r="673" spans="1:7">
      <c r="A673" s="205"/>
      <c r="B673" s="206"/>
      <c r="C673" s="207"/>
      <c r="D673" s="206"/>
      <c r="E673" s="206"/>
      <c r="F673" s="206"/>
      <c r="G673" s="206"/>
    </row>
    <row r="674" spans="1:7">
      <c r="A674" s="205"/>
      <c r="B674" s="206"/>
      <c r="C674" s="207"/>
      <c r="D674" s="206"/>
      <c r="E674" s="206"/>
      <c r="F674" s="206"/>
      <c r="G674" s="206"/>
    </row>
    <row r="675" spans="1:7">
      <c r="A675" s="205"/>
      <c r="B675" s="206"/>
      <c r="C675" s="207"/>
      <c r="D675" s="206"/>
      <c r="E675" s="206"/>
      <c r="F675" s="206"/>
      <c r="G675" s="206"/>
    </row>
    <row r="676" spans="1:7">
      <c r="A676" s="205"/>
      <c r="B676" s="206"/>
      <c r="C676" s="207"/>
      <c r="D676" s="206"/>
      <c r="E676" s="206"/>
      <c r="F676" s="206"/>
      <c r="G676" s="206"/>
    </row>
    <row r="677" spans="1:7">
      <c r="A677" s="205"/>
      <c r="B677" s="206"/>
      <c r="C677" s="207"/>
      <c r="D677" s="206"/>
      <c r="E677" s="206"/>
      <c r="F677" s="206"/>
      <c r="G677" s="206"/>
    </row>
    <row r="678" spans="1:7">
      <c r="A678" s="205"/>
      <c r="B678" s="206"/>
      <c r="C678" s="207"/>
      <c r="D678" s="206"/>
      <c r="E678" s="206"/>
      <c r="F678" s="206"/>
      <c r="G678" s="206"/>
    </row>
    <row r="679" spans="1:7">
      <c r="A679" s="205"/>
      <c r="B679" s="206"/>
      <c r="C679" s="207"/>
      <c r="D679" s="206"/>
      <c r="E679" s="206"/>
      <c r="F679" s="206"/>
      <c r="G679" s="206"/>
    </row>
    <row r="680" spans="1:7">
      <c r="A680" s="205"/>
      <c r="B680" s="206"/>
      <c r="C680" s="207"/>
      <c r="D680" s="206"/>
      <c r="E680" s="206"/>
      <c r="F680" s="206"/>
      <c r="G680" s="206"/>
    </row>
    <row r="681" spans="1:7">
      <c r="A681" s="205"/>
      <c r="B681" s="206"/>
      <c r="C681" s="207"/>
      <c r="D681" s="206"/>
      <c r="E681" s="206"/>
      <c r="F681" s="206"/>
      <c r="G681" s="206"/>
    </row>
    <row r="682" spans="1:7">
      <c r="A682" s="205"/>
      <c r="B682" s="206"/>
      <c r="C682" s="207"/>
      <c r="D682" s="206"/>
      <c r="E682" s="206"/>
      <c r="F682" s="206"/>
      <c r="G682" s="206"/>
    </row>
    <row r="683" spans="1:7">
      <c r="A683" s="205"/>
      <c r="B683" s="206"/>
      <c r="C683" s="207"/>
      <c r="D683" s="206"/>
      <c r="E683" s="206"/>
      <c r="F683" s="206"/>
      <c r="G683" s="206"/>
    </row>
    <row r="684" spans="1:7">
      <c r="A684" s="205"/>
      <c r="B684" s="206"/>
      <c r="C684" s="207"/>
      <c r="D684" s="206"/>
      <c r="E684" s="206"/>
      <c r="F684" s="206"/>
      <c r="G684" s="206"/>
    </row>
    <row r="685" spans="1:7">
      <c r="A685" s="205"/>
      <c r="B685" s="206"/>
      <c r="C685" s="207"/>
      <c r="D685" s="206"/>
      <c r="E685" s="206"/>
      <c r="F685" s="206"/>
      <c r="G685" s="206"/>
    </row>
    <row r="686" spans="1:7">
      <c r="A686" s="205"/>
      <c r="B686" s="206"/>
      <c r="C686" s="207"/>
      <c r="D686" s="206"/>
      <c r="E686" s="206"/>
      <c r="F686" s="206"/>
      <c r="G686" s="206"/>
    </row>
    <row r="687" spans="1:7">
      <c r="A687" s="205"/>
      <c r="B687" s="206"/>
      <c r="C687" s="207"/>
      <c r="D687" s="206"/>
      <c r="E687" s="206"/>
      <c r="F687" s="206"/>
      <c r="G687" s="206"/>
    </row>
    <row r="688" spans="1:7">
      <c r="A688" s="205"/>
      <c r="B688" s="206"/>
      <c r="C688" s="207"/>
      <c r="D688" s="206"/>
      <c r="E688" s="206"/>
      <c r="F688" s="206"/>
      <c r="G688" s="206"/>
    </row>
    <row r="689" spans="1:7">
      <c r="A689" s="205"/>
      <c r="B689" s="206"/>
      <c r="C689" s="207"/>
      <c r="D689" s="206"/>
      <c r="E689" s="206"/>
      <c r="F689" s="206"/>
      <c r="G689" s="206"/>
    </row>
    <row r="690" spans="1:7">
      <c r="A690" s="205"/>
      <c r="B690" s="206"/>
      <c r="C690" s="207"/>
      <c r="D690" s="206"/>
      <c r="E690" s="206"/>
      <c r="F690" s="206"/>
      <c r="G690" s="206"/>
    </row>
    <row r="691" spans="1:7">
      <c r="A691" s="205"/>
      <c r="B691" s="206"/>
      <c r="C691" s="207"/>
      <c r="D691" s="206"/>
      <c r="E691" s="206"/>
      <c r="F691" s="206"/>
      <c r="G691" s="206"/>
    </row>
    <row r="692" spans="1:7">
      <c r="A692" s="205"/>
      <c r="B692" s="206"/>
      <c r="C692" s="207"/>
      <c r="D692" s="206"/>
      <c r="E692" s="206"/>
      <c r="F692" s="206"/>
      <c r="G692" s="206"/>
    </row>
    <row r="693" spans="1:7">
      <c r="A693" s="205"/>
      <c r="B693" s="206"/>
      <c r="C693" s="207"/>
      <c r="D693" s="206"/>
      <c r="E693" s="206"/>
      <c r="F693" s="206"/>
      <c r="G693" s="206"/>
    </row>
    <row r="694" spans="1:7">
      <c r="A694" s="205"/>
      <c r="B694" s="206"/>
      <c r="C694" s="207"/>
      <c r="D694" s="206"/>
      <c r="E694" s="206"/>
      <c r="F694" s="206"/>
      <c r="G694" s="206"/>
    </row>
    <row r="695" spans="1:7">
      <c r="A695" s="205"/>
      <c r="B695" s="206"/>
      <c r="C695" s="207"/>
      <c r="D695" s="206"/>
      <c r="E695" s="206"/>
      <c r="F695" s="206"/>
      <c r="G695" s="206"/>
    </row>
    <row r="696" spans="1:7">
      <c r="A696" s="205"/>
      <c r="B696" s="206"/>
      <c r="C696" s="207"/>
      <c r="D696" s="206"/>
      <c r="E696" s="206"/>
      <c r="F696" s="206"/>
      <c r="G696" s="206"/>
    </row>
    <row r="697" spans="1:7">
      <c r="A697" s="205"/>
      <c r="B697" s="206"/>
      <c r="C697" s="207"/>
      <c r="D697" s="206"/>
      <c r="E697" s="206"/>
      <c r="F697" s="206"/>
      <c r="G697" s="206"/>
    </row>
    <row r="698" spans="1:7">
      <c r="A698" s="205"/>
      <c r="B698" s="206"/>
      <c r="C698" s="207"/>
      <c r="D698" s="206"/>
      <c r="E698" s="206"/>
      <c r="F698" s="206"/>
      <c r="G698" s="206"/>
    </row>
    <row r="699" spans="1:7">
      <c r="A699" s="205"/>
      <c r="B699" s="206"/>
      <c r="C699" s="207"/>
      <c r="D699" s="206"/>
      <c r="E699" s="206"/>
      <c r="F699" s="206"/>
      <c r="G699" s="206"/>
    </row>
    <row r="700" spans="1:7">
      <c r="A700" s="205"/>
      <c r="B700" s="206"/>
      <c r="C700" s="207"/>
      <c r="D700" s="206"/>
      <c r="E700" s="206"/>
      <c r="F700" s="206"/>
      <c r="G700" s="206"/>
    </row>
    <row r="701" spans="1:7">
      <c r="A701" s="205"/>
      <c r="B701" s="206"/>
      <c r="C701" s="207"/>
      <c r="D701" s="206"/>
      <c r="E701" s="206"/>
      <c r="F701" s="206"/>
      <c r="G701" s="206"/>
    </row>
    <row r="702" spans="1:7">
      <c r="A702" s="205"/>
      <c r="B702" s="206"/>
      <c r="C702" s="207"/>
      <c r="D702" s="206"/>
      <c r="E702" s="206"/>
      <c r="F702" s="206"/>
      <c r="G702" s="206"/>
    </row>
    <row r="703" spans="1:7">
      <c r="A703" s="205"/>
      <c r="B703" s="206"/>
      <c r="C703" s="207"/>
      <c r="D703" s="206"/>
      <c r="E703" s="206"/>
      <c r="F703" s="206"/>
      <c r="G703" s="206"/>
    </row>
    <row r="704" spans="1:7">
      <c r="A704" s="205"/>
      <c r="B704" s="206"/>
      <c r="C704" s="207"/>
      <c r="D704" s="206"/>
      <c r="E704" s="206"/>
      <c r="F704" s="206"/>
      <c r="G704" s="206"/>
    </row>
    <row r="705" spans="1:7">
      <c r="A705" s="205"/>
      <c r="B705" s="206"/>
      <c r="C705" s="207"/>
      <c r="D705" s="206"/>
      <c r="E705" s="206"/>
      <c r="F705" s="206"/>
      <c r="G705" s="206"/>
    </row>
    <row r="706" spans="1:7">
      <c r="A706" s="205"/>
      <c r="B706" s="206"/>
      <c r="C706" s="207"/>
      <c r="D706" s="206"/>
      <c r="E706" s="206"/>
      <c r="F706" s="206"/>
      <c r="G706" s="206"/>
    </row>
    <row r="707" spans="1:7">
      <c r="A707" s="205"/>
      <c r="B707" s="206"/>
      <c r="C707" s="207"/>
      <c r="D707" s="206"/>
      <c r="E707" s="206"/>
      <c r="F707" s="206"/>
      <c r="G707" s="206"/>
    </row>
    <row r="708" spans="1:7">
      <c r="A708" s="205"/>
      <c r="B708" s="206"/>
      <c r="C708" s="207"/>
      <c r="D708" s="206"/>
      <c r="E708" s="206"/>
      <c r="F708" s="206"/>
      <c r="G708" s="206"/>
    </row>
    <row r="709" spans="1:7">
      <c r="A709" s="205"/>
      <c r="B709" s="206"/>
      <c r="C709" s="207"/>
      <c r="D709" s="206"/>
      <c r="E709" s="206"/>
      <c r="F709" s="206"/>
      <c r="G709" s="206"/>
    </row>
    <row r="710" spans="1:7">
      <c r="A710" s="205"/>
      <c r="B710" s="206"/>
      <c r="C710" s="207"/>
      <c r="D710" s="206"/>
      <c r="E710" s="206"/>
      <c r="F710" s="206"/>
      <c r="G710" s="206"/>
    </row>
    <row r="711" spans="1:7">
      <c r="A711" s="205"/>
      <c r="B711" s="206"/>
      <c r="C711" s="207"/>
      <c r="D711" s="206"/>
      <c r="E711" s="206"/>
      <c r="F711" s="206"/>
      <c r="G711" s="206"/>
    </row>
    <row r="712" spans="1:7">
      <c r="A712" s="205"/>
      <c r="B712" s="206"/>
      <c r="C712" s="207"/>
      <c r="D712" s="206"/>
      <c r="E712" s="206"/>
      <c r="F712" s="206"/>
      <c r="G712" s="206"/>
    </row>
    <row r="713" spans="1:7">
      <c r="A713" s="205"/>
      <c r="B713" s="206"/>
      <c r="C713" s="207"/>
      <c r="D713" s="206"/>
      <c r="E713" s="206"/>
      <c r="F713" s="206"/>
      <c r="G713" s="206"/>
    </row>
    <row r="714" spans="1:7">
      <c r="A714" s="205"/>
      <c r="B714" s="206"/>
      <c r="C714" s="207"/>
      <c r="D714" s="206"/>
      <c r="E714" s="206"/>
      <c r="F714" s="206"/>
      <c r="G714" s="206"/>
    </row>
    <row r="715" spans="1:7">
      <c r="A715" s="205"/>
      <c r="B715" s="206"/>
      <c r="C715" s="207"/>
      <c r="D715" s="206"/>
      <c r="E715" s="206"/>
      <c r="F715" s="206"/>
      <c r="G715" s="206"/>
    </row>
    <row r="716" spans="1:7">
      <c r="A716" s="205"/>
      <c r="B716" s="206"/>
      <c r="C716" s="207"/>
      <c r="D716" s="206"/>
      <c r="E716" s="206"/>
      <c r="F716" s="206"/>
      <c r="G716" s="206"/>
    </row>
    <row r="717" spans="1:7">
      <c r="A717" s="205"/>
      <c r="B717" s="206"/>
      <c r="C717" s="207"/>
      <c r="D717" s="206"/>
      <c r="E717" s="206"/>
      <c r="F717" s="206"/>
      <c r="G717" s="206"/>
    </row>
    <row r="718" spans="1:7">
      <c r="A718" s="205"/>
      <c r="B718" s="206"/>
      <c r="C718" s="207"/>
      <c r="D718" s="206"/>
      <c r="E718" s="206"/>
      <c r="F718" s="206"/>
      <c r="G718" s="206"/>
    </row>
    <row r="719" spans="1:7">
      <c r="A719" s="205"/>
      <c r="B719" s="206"/>
      <c r="C719" s="207"/>
      <c r="D719" s="206"/>
      <c r="E719" s="206"/>
      <c r="F719" s="206"/>
      <c r="G719" s="206"/>
    </row>
    <row r="720" spans="1:7">
      <c r="A720" s="205"/>
      <c r="B720" s="206"/>
      <c r="C720" s="207"/>
      <c r="D720" s="206"/>
      <c r="E720" s="206"/>
      <c r="F720" s="206"/>
      <c r="G720" s="206"/>
    </row>
    <row r="721" spans="1:7">
      <c r="A721" s="205"/>
      <c r="B721" s="206"/>
      <c r="C721" s="207"/>
      <c r="D721" s="206"/>
      <c r="E721" s="206"/>
      <c r="F721" s="206"/>
      <c r="G721" s="206"/>
    </row>
    <row r="722" spans="1:7">
      <c r="A722" s="205"/>
      <c r="B722" s="206"/>
      <c r="C722" s="207"/>
      <c r="D722" s="206"/>
      <c r="E722" s="206"/>
      <c r="F722" s="206"/>
      <c r="G722" s="206"/>
    </row>
    <row r="723" spans="1:7">
      <c r="A723" s="205"/>
      <c r="B723" s="206"/>
      <c r="C723" s="207"/>
      <c r="D723" s="206"/>
      <c r="E723" s="206"/>
      <c r="F723" s="206"/>
      <c r="G723" s="206"/>
    </row>
    <row r="724" spans="1:7">
      <c r="A724" s="205"/>
      <c r="B724" s="206"/>
      <c r="C724" s="207"/>
      <c r="D724" s="206"/>
      <c r="E724" s="206"/>
      <c r="F724" s="206"/>
      <c r="G724" s="206"/>
    </row>
    <row r="725" spans="1:7">
      <c r="A725" s="205"/>
      <c r="B725" s="206"/>
      <c r="C725" s="207"/>
      <c r="D725" s="206"/>
      <c r="E725" s="206"/>
      <c r="F725" s="206"/>
      <c r="G725" s="206"/>
    </row>
    <row r="726" spans="1:7">
      <c r="A726" s="205"/>
      <c r="B726" s="206"/>
      <c r="C726" s="207"/>
      <c r="D726" s="206"/>
      <c r="E726" s="206"/>
      <c r="F726" s="206"/>
      <c r="G726" s="206"/>
    </row>
    <row r="727" spans="1:7">
      <c r="A727" s="205"/>
      <c r="B727" s="206"/>
      <c r="C727" s="207"/>
      <c r="D727" s="206"/>
      <c r="E727" s="206"/>
      <c r="F727" s="206"/>
      <c r="G727" s="206"/>
    </row>
    <row r="728" spans="1:7">
      <c r="A728" s="205"/>
      <c r="B728" s="206"/>
      <c r="C728" s="207"/>
      <c r="D728" s="206"/>
      <c r="E728" s="206"/>
      <c r="F728" s="206"/>
      <c r="G728" s="206"/>
    </row>
    <row r="729" spans="1:7">
      <c r="A729" s="205"/>
      <c r="B729" s="206"/>
      <c r="C729" s="207"/>
      <c r="D729" s="206"/>
      <c r="E729" s="206"/>
      <c r="F729" s="206"/>
      <c r="G729" s="206"/>
    </row>
    <row r="730" spans="1:7">
      <c r="A730" s="205"/>
      <c r="B730" s="206"/>
      <c r="C730" s="207"/>
      <c r="D730" s="206"/>
      <c r="E730" s="206"/>
      <c r="F730" s="206"/>
      <c r="G730" s="206"/>
    </row>
    <row r="731" spans="1:7">
      <c r="A731" s="205"/>
      <c r="B731" s="206"/>
      <c r="C731" s="207"/>
      <c r="D731" s="206"/>
      <c r="E731" s="206"/>
      <c r="F731" s="206"/>
      <c r="G731" s="206"/>
    </row>
    <row r="732" spans="1:7">
      <c r="A732" s="205"/>
      <c r="B732" s="206"/>
      <c r="C732" s="207"/>
      <c r="D732" s="206"/>
      <c r="E732" s="206"/>
      <c r="F732" s="206"/>
      <c r="G732" s="206"/>
    </row>
    <row r="733" spans="1:7">
      <c r="A733" s="205"/>
      <c r="B733" s="206"/>
      <c r="C733" s="207"/>
      <c r="D733" s="206"/>
      <c r="E733" s="206"/>
      <c r="F733" s="206"/>
      <c r="G733" s="206"/>
    </row>
    <row r="734" spans="1:7">
      <c r="A734" s="205"/>
      <c r="B734" s="206"/>
      <c r="C734" s="207"/>
      <c r="D734" s="206"/>
      <c r="E734" s="206"/>
      <c r="F734" s="206"/>
      <c r="G734" s="206"/>
    </row>
    <row r="735" spans="1:7">
      <c r="A735" s="205"/>
      <c r="B735" s="206"/>
      <c r="C735" s="207"/>
      <c r="D735" s="206"/>
      <c r="E735" s="206"/>
      <c r="F735" s="206"/>
      <c r="G735" s="206"/>
    </row>
    <row r="736" spans="1:7">
      <c r="A736" s="205"/>
      <c r="B736" s="206"/>
      <c r="C736" s="207"/>
      <c r="D736" s="206"/>
      <c r="E736" s="206"/>
      <c r="F736" s="206"/>
      <c r="G736" s="206"/>
    </row>
    <row r="737" spans="1:7">
      <c r="A737" s="205"/>
      <c r="B737" s="206"/>
      <c r="C737" s="207"/>
      <c r="D737" s="206"/>
      <c r="E737" s="206"/>
      <c r="F737" s="206"/>
      <c r="G737" s="206"/>
    </row>
    <row r="738" spans="1:7">
      <c r="A738" s="205"/>
      <c r="B738" s="206"/>
      <c r="C738" s="207"/>
      <c r="D738" s="206"/>
      <c r="E738" s="206"/>
      <c r="F738" s="206"/>
      <c r="G738" s="206"/>
    </row>
    <row r="739" spans="1:7">
      <c r="A739" s="205"/>
      <c r="B739" s="206"/>
      <c r="C739" s="207"/>
      <c r="D739" s="206"/>
      <c r="E739" s="206"/>
      <c r="F739" s="206"/>
      <c r="G739" s="206"/>
    </row>
    <row r="740" spans="1:7">
      <c r="A740" s="205"/>
      <c r="B740" s="206"/>
      <c r="C740" s="207"/>
      <c r="D740" s="206"/>
      <c r="E740" s="206"/>
      <c r="F740" s="206"/>
      <c r="G740" s="206"/>
    </row>
    <row r="741" spans="1:7">
      <c r="A741" s="205"/>
      <c r="B741" s="206"/>
      <c r="C741" s="207"/>
      <c r="D741" s="206"/>
      <c r="E741" s="206"/>
      <c r="F741" s="206"/>
      <c r="G741" s="206"/>
    </row>
    <row r="742" spans="1:7">
      <c r="A742" s="205"/>
      <c r="B742" s="206"/>
      <c r="C742" s="207"/>
      <c r="D742" s="206"/>
      <c r="E742" s="206"/>
      <c r="F742" s="206"/>
      <c r="G742" s="206"/>
    </row>
    <row r="743" spans="1:7">
      <c r="A743" s="205"/>
      <c r="B743" s="206"/>
      <c r="C743" s="207"/>
      <c r="D743" s="206"/>
      <c r="E743" s="206"/>
      <c r="F743" s="206"/>
      <c r="G743" s="206"/>
    </row>
    <row r="744" spans="1:7">
      <c r="A744" s="205"/>
      <c r="B744" s="206"/>
      <c r="C744" s="207"/>
      <c r="D744" s="206"/>
      <c r="E744" s="206"/>
      <c r="F744" s="206"/>
      <c r="G744" s="206"/>
    </row>
    <row r="745" spans="1:7">
      <c r="A745" s="205"/>
      <c r="B745" s="206"/>
      <c r="C745" s="207"/>
      <c r="D745" s="206"/>
      <c r="E745" s="206"/>
      <c r="F745" s="206"/>
      <c r="G745" s="206"/>
    </row>
    <row r="746" spans="1:7">
      <c r="A746" s="205"/>
      <c r="B746" s="206"/>
      <c r="C746" s="207"/>
      <c r="D746" s="206"/>
      <c r="E746" s="206"/>
      <c r="F746" s="206"/>
      <c r="G746" s="206"/>
    </row>
    <row r="747" spans="1:7">
      <c r="A747" s="205"/>
      <c r="B747" s="206"/>
      <c r="C747" s="207"/>
      <c r="D747" s="206"/>
      <c r="E747" s="206"/>
      <c r="F747" s="206"/>
      <c r="G747" s="206"/>
    </row>
    <row r="748" spans="1:7">
      <c r="A748" s="205"/>
      <c r="B748" s="206"/>
      <c r="C748" s="207"/>
      <c r="D748" s="206"/>
      <c r="E748" s="206"/>
      <c r="F748" s="206"/>
      <c r="G748" s="206"/>
    </row>
    <row r="749" spans="1:7">
      <c r="A749" s="205"/>
      <c r="B749" s="206"/>
      <c r="C749" s="207"/>
      <c r="D749" s="206"/>
      <c r="E749" s="206"/>
      <c r="F749" s="206"/>
      <c r="G749" s="206"/>
    </row>
    <row r="750" spans="1:7">
      <c r="A750" s="205"/>
      <c r="B750" s="206"/>
      <c r="C750" s="207"/>
      <c r="D750" s="206"/>
      <c r="E750" s="206"/>
      <c r="F750" s="206"/>
      <c r="G750" s="206"/>
    </row>
    <row r="751" spans="1:7">
      <c r="A751" s="205"/>
      <c r="B751" s="206"/>
      <c r="C751" s="207"/>
      <c r="D751" s="206"/>
      <c r="E751" s="206"/>
      <c r="F751" s="206"/>
      <c r="G751" s="206"/>
    </row>
    <row r="752" spans="1:7">
      <c r="A752" s="205"/>
      <c r="B752" s="206"/>
      <c r="C752" s="207"/>
      <c r="D752" s="206"/>
      <c r="E752" s="206"/>
      <c r="F752" s="206"/>
      <c r="G752" s="206"/>
    </row>
    <row r="753" spans="1:7">
      <c r="A753" s="205"/>
      <c r="B753" s="206"/>
      <c r="C753" s="207"/>
      <c r="D753" s="206"/>
      <c r="E753" s="206"/>
      <c r="F753" s="206"/>
      <c r="G753" s="206"/>
    </row>
    <row r="754" spans="1:7">
      <c r="A754" s="205"/>
      <c r="B754" s="206"/>
      <c r="C754" s="207"/>
      <c r="D754" s="206"/>
      <c r="E754" s="206"/>
      <c r="F754" s="206"/>
      <c r="G754" s="206"/>
    </row>
    <row r="755" spans="1:7">
      <c r="A755" s="205"/>
      <c r="B755" s="206"/>
      <c r="C755" s="207"/>
      <c r="D755" s="206"/>
      <c r="E755" s="206"/>
      <c r="F755" s="206"/>
      <c r="G755" s="206"/>
    </row>
    <row r="756" spans="1:7">
      <c r="A756" s="205"/>
      <c r="B756" s="206"/>
      <c r="C756" s="207"/>
      <c r="D756" s="206"/>
      <c r="E756" s="206"/>
      <c r="F756" s="206"/>
      <c r="G756" s="206"/>
    </row>
    <row r="757" spans="1:7">
      <c r="A757" s="205"/>
      <c r="B757" s="206"/>
      <c r="C757" s="207"/>
      <c r="D757" s="206"/>
      <c r="E757" s="206"/>
      <c r="F757" s="206"/>
      <c r="G757" s="206"/>
    </row>
    <row r="758" spans="1:7">
      <c r="A758" s="205"/>
      <c r="B758" s="206"/>
      <c r="C758" s="207"/>
      <c r="D758" s="206"/>
      <c r="E758" s="206"/>
      <c r="F758" s="206"/>
      <c r="G758" s="206"/>
    </row>
    <row r="759" spans="1:7">
      <c r="A759" s="205"/>
      <c r="B759" s="206"/>
      <c r="C759" s="207"/>
      <c r="D759" s="206"/>
      <c r="E759" s="206"/>
      <c r="F759" s="206"/>
      <c r="G759" s="206"/>
    </row>
    <row r="760" spans="1:7">
      <c r="A760" s="205"/>
      <c r="B760" s="206"/>
      <c r="C760" s="207"/>
      <c r="D760" s="206"/>
      <c r="E760" s="206"/>
      <c r="F760" s="206"/>
      <c r="G760" s="206"/>
    </row>
    <row r="761" spans="1:7">
      <c r="A761" s="205"/>
      <c r="B761" s="206"/>
      <c r="C761" s="207"/>
      <c r="D761" s="206"/>
      <c r="E761" s="206"/>
      <c r="F761" s="206"/>
      <c r="G761" s="206"/>
    </row>
    <row r="762" spans="1:7">
      <c r="A762" s="205"/>
      <c r="B762" s="206"/>
      <c r="C762" s="207"/>
      <c r="D762" s="206"/>
      <c r="E762" s="206"/>
      <c r="F762" s="206"/>
      <c r="G762" s="206"/>
    </row>
    <row r="763" spans="1:7">
      <c r="A763" s="205"/>
      <c r="B763" s="206"/>
      <c r="C763" s="207"/>
      <c r="D763" s="206"/>
      <c r="E763" s="206"/>
      <c r="F763" s="206"/>
      <c r="G763" s="206"/>
    </row>
    <row r="764" spans="1:7">
      <c r="A764" s="205"/>
      <c r="B764" s="206"/>
      <c r="C764" s="207"/>
      <c r="D764" s="206"/>
      <c r="E764" s="206"/>
      <c r="F764" s="206"/>
      <c r="G764" s="206"/>
    </row>
    <row r="765" spans="1:7">
      <c r="A765" s="205"/>
      <c r="B765" s="206"/>
      <c r="C765" s="207"/>
      <c r="D765" s="206"/>
      <c r="E765" s="206"/>
      <c r="F765" s="206"/>
      <c r="G765" s="206"/>
    </row>
    <row r="766" spans="1:7">
      <c r="A766" s="205"/>
      <c r="B766" s="206"/>
      <c r="C766" s="207"/>
      <c r="D766" s="206"/>
      <c r="E766" s="206"/>
      <c r="F766" s="206"/>
      <c r="G766" s="206"/>
    </row>
    <row r="767" spans="1:7">
      <c r="A767" s="205"/>
      <c r="B767" s="206"/>
      <c r="C767" s="207"/>
      <c r="D767" s="206"/>
      <c r="E767" s="206"/>
      <c r="F767" s="206"/>
      <c r="G767" s="206"/>
    </row>
    <row r="768" spans="1:7">
      <c r="A768" s="205"/>
      <c r="B768" s="206"/>
      <c r="C768" s="207"/>
      <c r="D768" s="206"/>
      <c r="E768" s="206"/>
      <c r="F768" s="206"/>
      <c r="G768" s="206"/>
    </row>
    <row r="769" spans="1:7">
      <c r="A769" s="205"/>
      <c r="B769" s="206"/>
      <c r="C769" s="207"/>
      <c r="D769" s="206"/>
      <c r="E769" s="206"/>
      <c r="F769" s="206"/>
      <c r="G769" s="206"/>
    </row>
    <row r="770" spans="1:7">
      <c r="A770" s="205"/>
      <c r="B770" s="206"/>
      <c r="C770" s="207"/>
      <c r="D770" s="206"/>
      <c r="E770" s="206"/>
      <c r="F770" s="206"/>
      <c r="G770" s="206"/>
    </row>
    <row r="771" spans="1:7">
      <c r="A771" s="205"/>
      <c r="B771" s="206"/>
      <c r="C771" s="207"/>
      <c r="D771" s="206"/>
      <c r="E771" s="206"/>
      <c r="F771" s="206"/>
      <c r="G771" s="206"/>
    </row>
    <row r="772" spans="1:7">
      <c r="A772" s="205"/>
      <c r="B772" s="206"/>
      <c r="C772" s="207"/>
      <c r="D772" s="206"/>
      <c r="E772" s="206"/>
      <c r="F772" s="206"/>
      <c r="G772" s="206"/>
    </row>
    <row r="773" spans="1:7">
      <c r="A773" s="205"/>
      <c r="B773" s="206"/>
      <c r="C773" s="207"/>
      <c r="D773" s="206"/>
      <c r="E773" s="206"/>
      <c r="F773" s="206"/>
      <c r="G773" s="206"/>
    </row>
    <row r="774" spans="1:7">
      <c r="A774" s="205"/>
      <c r="B774" s="206"/>
      <c r="C774" s="207"/>
      <c r="D774" s="206"/>
      <c r="E774" s="206"/>
      <c r="F774" s="206"/>
      <c r="G774" s="206"/>
    </row>
    <row r="775" spans="1:7">
      <c r="A775" s="205"/>
      <c r="B775" s="206"/>
      <c r="C775" s="207"/>
      <c r="D775" s="206"/>
      <c r="E775" s="206"/>
      <c r="F775" s="206"/>
      <c r="G775" s="206"/>
    </row>
    <row r="776" spans="1:7">
      <c r="A776" s="205"/>
      <c r="B776" s="206"/>
      <c r="C776" s="207"/>
      <c r="D776" s="206"/>
      <c r="E776" s="206"/>
      <c r="F776" s="206"/>
      <c r="G776" s="206"/>
    </row>
    <row r="777" spans="1:7">
      <c r="A777" s="205"/>
      <c r="B777" s="206"/>
      <c r="C777" s="207"/>
      <c r="D777" s="206"/>
      <c r="E777" s="206"/>
      <c r="F777" s="206"/>
      <c r="G777" s="206"/>
    </row>
    <row r="778" spans="1:7">
      <c r="A778" s="205"/>
      <c r="B778" s="206"/>
      <c r="C778" s="207"/>
      <c r="D778" s="206"/>
      <c r="E778" s="206"/>
      <c r="F778" s="206"/>
      <c r="G778" s="206"/>
    </row>
    <row r="779" spans="1:7">
      <c r="A779" s="205"/>
      <c r="B779" s="206"/>
      <c r="C779" s="207"/>
      <c r="D779" s="206"/>
      <c r="E779" s="206"/>
      <c r="F779" s="206"/>
      <c r="G779" s="206"/>
    </row>
    <row r="780" spans="1:7">
      <c r="A780" s="205"/>
      <c r="B780" s="206"/>
      <c r="C780" s="207"/>
      <c r="D780" s="206"/>
      <c r="E780" s="206"/>
      <c r="F780" s="206"/>
      <c r="G780" s="206"/>
    </row>
    <row r="781" spans="1:7">
      <c r="A781" s="205"/>
      <c r="B781" s="206"/>
      <c r="C781" s="207"/>
      <c r="D781" s="206"/>
      <c r="E781" s="206"/>
      <c r="F781" s="206"/>
      <c r="G781" s="206"/>
    </row>
    <row r="782" spans="1:7">
      <c r="A782" s="205"/>
      <c r="B782" s="206"/>
      <c r="C782" s="207"/>
      <c r="D782" s="206"/>
      <c r="E782" s="206"/>
      <c r="F782" s="206"/>
      <c r="G782" s="206"/>
    </row>
    <row r="783" spans="1:7">
      <c r="A783" s="205"/>
      <c r="B783" s="206"/>
      <c r="C783" s="207"/>
      <c r="D783" s="206"/>
      <c r="E783" s="206"/>
      <c r="F783" s="206"/>
      <c r="G783" s="206"/>
    </row>
    <row r="784" spans="1:7">
      <c r="A784" s="205"/>
      <c r="B784" s="206"/>
      <c r="C784" s="207"/>
      <c r="D784" s="206"/>
      <c r="E784" s="206"/>
      <c r="F784" s="206"/>
      <c r="G784" s="206"/>
    </row>
    <row r="785" spans="1:7">
      <c r="A785" s="205"/>
      <c r="B785" s="206"/>
      <c r="C785" s="207"/>
      <c r="D785" s="206"/>
      <c r="E785" s="206"/>
      <c r="F785" s="206"/>
      <c r="G785" s="206"/>
    </row>
    <row r="786" spans="1:7">
      <c r="A786" s="205"/>
      <c r="B786" s="206"/>
      <c r="C786" s="207"/>
      <c r="D786" s="206"/>
      <c r="E786" s="206"/>
      <c r="F786" s="206"/>
      <c r="G786" s="206"/>
    </row>
    <row r="787" spans="1:7">
      <c r="A787" s="205"/>
      <c r="B787" s="206"/>
      <c r="C787" s="207"/>
      <c r="D787" s="206"/>
      <c r="E787" s="206"/>
      <c r="F787" s="206"/>
      <c r="G787" s="206"/>
    </row>
    <row r="788" spans="1:7">
      <c r="A788" s="205"/>
      <c r="B788" s="206"/>
      <c r="C788" s="207"/>
      <c r="D788" s="206"/>
      <c r="E788" s="206"/>
      <c r="F788" s="206"/>
      <c r="G788" s="206"/>
    </row>
    <row r="789" spans="1:7">
      <c r="A789" s="205"/>
      <c r="B789" s="206"/>
      <c r="C789" s="207"/>
      <c r="D789" s="206"/>
      <c r="E789" s="206"/>
      <c r="F789" s="206"/>
      <c r="G789" s="206"/>
    </row>
    <row r="790" spans="1:7">
      <c r="A790" s="205"/>
      <c r="B790" s="206"/>
      <c r="C790" s="207"/>
      <c r="D790" s="206"/>
      <c r="E790" s="206"/>
      <c r="F790" s="206"/>
      <c r="G790" s="206"/>
    </row>
    <row r="791" spans="1:7">
      <c r="A791" s="205"/>
      <c r="B791" s="206"/>
      <c r="C791" s="207"/>
      <c r="D791" s="206"/>
      <c r="E791" s="206"/>
      <c r="F791" s="206"/>
      <c r="G791" s="206"/>
    </row>
    <row r="792" spans="1:7">
      <c r="A792" s="205"/>
      <c r="B792" s="206"/>
      <c r="C792" s="207"/>
      <c r="D792" s="206"/>
      <c r="E792" s="206"/>
      <c r="F792" s="206"/>
      <c r="G792" s="206"/>
    </row>
    <row r="793" spans="1:7">
      <c r="A793" s="205"/>
      <c r="B793" s="206"/>
      <c r="C793" s="207"/>
      <c r="D793" s="206"/>
      <c r="E793" s="206"/>
      <c r="F793" s="206"/>
      <c r="G793" s="206"/>
    </row>
    <row r="794" spans="1:7">
      <c r="A794" s="205"/>
      <c r="B794" s="206"/>
      <c r="C794" s="207"/>
      <c r="D794" s="206"/>
      <c r="E794" s="206"/>
      <c r="F794" s="206"/>
      <c r="G794" s="206"/>
    </row>
    <row r="795" spans="1:7">
      <c r="A795" s="205"/>
      <c r="B795" s="206"/>
      <c r="C795" s="207"/>
      <c r="D795" s="206"/>
      <c r="E795" s="206"/>
      <c r="F795" s="206"/>
      <c r="G795" s="206"/>
    </row>
    <row r="796" spans="1:7">
      <c r="A796" s="205"/>
      <c r="B796" s="206"/>
      <c r="C796" s="207"/>
      <c r="D796" s="206"/>
      <c r="E796" s="206"/>
      <c r="F796" s="206"/>
      <c r="G796" s="206"/>
    </row>
    <row r="797" spans="1:7">
      <c r="A797" s="205"/>
      <c r="B797" s="206"/>
      <c r="C797" s="207"/>
      <c r="D797" s="206"/>
      <c r="E797" s="206"/>
      <c r="F797" s="206"/>
      <c r="G797" s="206"/>
    </row>
    <row r="798" spans="1:7">
      <c r="A798" s="205"/>
      <c r="B798" s="206"/>
      <c r="C798" s="207"/>
      <c r="D798" s="206"/>
      <c r="E798" s="206"/>
      <c r="F798" s="206"/>
      <c r="G798" s="206"/>
    </row>
    <row r="799" spans="1:7">
      <c r="A799" s="205"/>
      <c r="B799" s="206"/>
      <c r="C799" s="207"/>
      <c r="D799" s="206"/>
      <c r="E799" s="206"/>
      <c r="F799" s="206"/>
      <c r="G799" s="206"/>
    </row>
    <row r="800" spans="1:7">
      <c r="A800" s="205"/>
      <c r="B800" s="206"/>
      <c r="C800" s="207"/>
      <c r="D800" s="206"/>
      <c r="E800" s="206"/>
      <c r="F800" s="206"/>
      <c r="G800" s="206"/>
    </row>
    <row r="801" spans="1:7">
      <c r="A801" s="205"/>
      <c r="B801" s="206"/>
      <c r="C801" s="207"/>
      <c r="D801" s="206"/>
      <c r="E801" s="206"/>
      <c r="F801" s="206"/>
      <c r="G801" s="206"/>
    </row>
    <row r="802" spans="1:7">
      <c r="A802" s="205"/>
      <c r="B802" s="206"/>
      <c r="C802" s="207"/>
      <c r="D802" s="206"/>
      <c r="E802" s="206"/>
      <c r="F802" s="206"/>
      <c r="G802" s="206"/>
    </row>
    <row r="803" spans="1:7">
      <c r="A803" s="205"/>
      <c r="B803" s="206"/>
      <c r="C803" s="207"/>
      <c r="D803" s="206"/>
      <c r="E803" s="206"/>
      <c r="F803" s="206"/>
      <c r="G803" s="206"/>
    </row>
    <row r="804" spans="1:7">
      <c r="A804" s="205"/>
      <c r="B804" s="206"/>
      <c r="C804" s="207"/>
      <c r="D804" s="206"/>
      <c r="E804" s="206"/>
      <c r="F804" s="206"/>
      <c r="G804" s="206"/>
    </row>
    <row r="805" spans="1:7">
      <c r="A805" s="205"/>
      <c r="B805" s="206"/>
      <c r="C805" s="207"/>
      <c r="D805" s="206"/>
      <c r="E805" s="206"/>
      <c r="F805" s="206"/>
      <c r="G805" s="206"/>
    </row>
    <row r="806" spans="1:7">
      <c r="A806" s="205"/>
      <c r="B806" s="206"/>
      <c r="C806" s="207"/>
      <c r="D806" s="206"/>
      <c r="E806" s="206"/>
      <c r="F806" s="206"/>
      <c r="G806" s="206"/>
    </row>
    <row r="807" spans="1:7">
      <c r="A807" s="205"/>
      <c r="B807" s="206"/>
      <c r="C807" s="207"/>
      <c r="D807" s="206"/>
      <c r="E807" s="206"/>
      <c r="F807" s="206"/>
      <c r="G807" s="206"/>
    </row>
    <row r="808" spans="1:7">
      <c r="A808" s="205"/>
      <c r="B808" s="206"/>
      <c r="C808" s="207"/>
      <c r="D808" s="206"/>
      <c r="E808" s="206"/>
      <c r="F808" s="206"/>
      <c r="G808" s="206"/>
    </row>
    <row r="809" spans="1:7">
      <c r="A809" s="205"/>
      <c r="B809" s="206"/>
      <c r="C809" s="207"/>
      <c r="D809" s="206"/>
      <c r="E809" s="206"/>
      <c r="F809" s="206"/>
      <c r="G809" s="206"/>
    </row>
    <row r="810" spans="1:7">
      <c r="A810" s="205"/>
      <c r="B810" s="206"/>
      <c r="C810" s="207"/>
      <c r="D810" s="206"/>
      <c r="E810" s="206"/>
      <c r="F810" s="206"/>
      <c r="G810" s="206"/>
    </row>
    <row r="811" spans="1:7">
      <c r="A811" s="205"/>
      <c r="B811" s="206"/>
      <c r="C811" s="207"/>
      <c r="D811" s="206"/>
      <c r="E811" s="206"/>
      <c r="F811" s="206"/>
      <c r="G811" s="206"/>
    </row>
    <row r="812" spans="1:7">
      <c r="A812" s="205"/>
      <c r="B812" s="206"/>
      <c r="C812" s="207"/>
      <c r="D812" s="206"/>
      <c r="E812" s="206"/>
      <c r="F812" s="206"/>
      <c r="G812" s="206"/>
    </row>
    <row r="813" spans="1:7">
      <c r="A813" s="205"/>
      <c r="B813" s="206"/>
      <c r="C813" s="207"/>
      <c r="D813" s="206"/>
      <c r="E813" s="206"/>
      <c r="F813" s="206"/>
      <c r="G813" s="206"/>
    </row>
    <row r="814" spans="1:7">
      <c r="A814" s="205"/>
      <c r="B814" s="206"/>
      <c r="C814" s="207"/>
      <c r="D814" s="206"/>
      <c r="E814" s="206"/>
      <c r="F814" s="206"/>
      <c r="G814" s="206"/>
    </row>
    <row r="815" spans="1:7">
      <c r="A815" s="205"/>
      <c r="B815" s="206"/>
      <c r="C815" s="207"/>
      <c r="D815" s="206"/>
      <c r="E815" s="206"/>
      <c r="F815" s="206"/>
      <c r="G815" s="206"/>
    </row>
    <row r="816" spans="1:7">
      <c r="A816" s="205"/>
      <c r="B816" s="206"/>
      <c r="C816" s="207"/>
      <c r="D816" s="206"/>
      <c r="E816" s="206"/>
      <c r="F816" s="206"/>
      <c r="G816" s="206"/>
    </row>
    <row r="817" spans="1:7">
      <c r="A817" s="205"/>
      <c r="B817" s="206"/>
      <c r="C817" s="207"/>
      <c r="D817" s="206"/>
      <c r="E817" s="206"/>
      <c r="F817" s="206"/>
      <c r="G817" s="206"/>
    </row>
    <row r="818" spans="1:7">
      <c r="A818" s="205"/>
      <c r="B818" s="206"/>
      <c r="C818" s="207"/>
      <c r="D818" s="206"/>
      <c r="E818" s="206"/>
      <c r="F818" s="206"/>
      <c r="G818" s="206"/>
    </row>
    <row r="819" spans="1:7">
      <c r="A819" s="205"/>
      <c r="B819" s="206"/>
      <c r="C819" s="207"/>
      <c r="D819" s="206"/>
      <c r="E819" s="206"/>
      <c r="F819" s="206"/>
      <c r="G819" s="206"/>
    </row>
    <row r="820" spans="1:7">
      <c r="A820" s="205"/>
      <c r="B820" s="206"/>
      <c r="C820" s="207"/>
      <c r="D820" s="206"/>
      <c r="E820" s="206"/>
      <c r="F820" s="206"/>
      <c r="G820" s="206"/>
    </row>
    <row r="821" spans="1:7">
      <c r="A821" s="205"/>
      <c r="B821" s="206"/>
      <c r="C821" s="207"/>
      <c r="D821" s="206"/>
      <c r="E821" s="206"/>
      <c r="F821" s="206"/>
      <c r="G821" s="206"/>
    </row>
    <row r="822" spans="1:7">
      <c r="A822" s="205"/>
      <c r="B822" s="206"/>
      <c r="C822" s="207"/>
      <c r="D822" s="206"/>
      <c r="E822" s="206"/>
      <c r="F822" s="206"/>
      <c r="G822" s="206"/>
    </row>
    <row r="823" spans="1:7">
      <c r="A823" s="205"/>
      <c r="B823" s="206"/>
      <c r="C823" s="207"/>
      <c r="D823" s="206"/>
      <c r="E823" s="206"/>
      <c r="F823" s="206"/>
      <c r="G823" s="206"/>
    </row>
    <row r="824" spans="1:7">
      <c r="A824" s="205"/>
      <c r="B824" s="206"/>
      <c r="C824" s="207"/>
      <c r="D824" s="206"/>
      <c r="E824" s="206"/>
      <c r="F824" s="206"/>
      <c r="G824" s="206"/>
    </row>
    <row r="825" spans="1:7">
      <c r="A825" s="205"/>
      <c r="B825" s="206"/>
      <c r="C825" s="207"/>
      <c r="D825" s="206"/>
      <c r="E825" s="206"/>
      <c r="F825" s="206"/>
      <c r="G825" s="206"/>
    </row>
    <row r="826" spans="1:7">
      <c r="A826" s="205"/>
      <c r="B826" s="206"/>
      <c r="C826" s="207"/>
      <c r="D826" s="206"/>
      <c r="E826" s="206"/>
      <c r="F826" s="206"/>
      <c r="G826" s="206"/>
    </row>
    <row r="827" spans="1:7">
      <c r="A827" s="205"/>
      <c r="B827" s="206"/>
      <c r="C827" s="207"/>
      <c r="D827" s="206"/>
      <c r="E827" s="206"/>
      <c r="F827" s="206"/>
      <c r="G827" s="206"/>
    </row>
    <row r="828" spans="1:7">
      <c r="A828" s="205"/>
      <c r="B828" s="206"/>
      <c r="C828" s="207"/>
      <c r="D828" s="206"/>
      <c r="E828" s="206"/>
      <c r="F828" s="206"/>
      <c r="G828" s="206"/>
    </row>
    <row r="829" spans="1:7">
      <c r="A829" s="205"/>
      <c r="B829" s="206"/>
      <c r="C829" s="207"/>
      <c r="D829" s="206"/>
      <c r="E829" s="206"/>
      <c r="F829" s="206"/>
      <c r="G829" s="206"/>
    </row>
    <row r="830" spans="1:7">
      <c r="A830" s="205"/>
      <c r="B830" s="206"/>
      <c r="C830" s="207"/>
      <c r="D830" s="206"/>
      <c r="E830" s="206"/>
      <c r="F830" s="206"/>
      <c r="G830" s="206"/>
    </row>
    <row r="831" spans="1:7">
      <c r="A831" s="205"/>
      <c r="B831" s="206"/>
      <c r="C831" s="207"/>
      <c r="D831" s="206"/>
      <c r="E831" s="206"/>
      <c r="F831" s="206"/>
      <c r="G831" s="206"/>
    </row>
    <row r="832" spans="1:7">
      <c r="A832" s="205"/>
      <c r="B832" s="206"/>
      <c r="C832" s="207"/>
      <c r="D832" s="206"/>
      <c r="E832" s="206"/>
      <c r="F832" s="206"/>
      <c r="G832" s="206"/>
    </row>
    <row r="833" spans="1:7">
      <c r="A833" s="205"/>
      <c r="B833" s="206"/>
      <c r="C833" s="207"/>
      <c r="D833" s="206"/>
      <c r="E833" s="206"/>
      <c r="F833" s="206"/>
      <c r="G833" s="206"/>
    </row>
    <row r="834" spans="1:7">
      <c r="A834" s="205"/>
      <c r="B834" s="206"/>
      <c r="C834" s="207"/>
      <c r="D834" s="206"/>
      <c r="E834" s="206"/>
      <c r="F834" s="206"/>
      <c r="G834" s="206"/>
    </row>
    <row r="835" spans="1:7">
      <c r="A835" s="205"/>
      <c r="B835" s="206"/>
      <c r="C835" s="207"/>
      <c r="D835" s="206"/>
      <c r="E835" s="206"/>
      <c r="F835" s="206"/>
      <c r="G835" s="206"/>
    </row>
    <row r="836" spans="1:7">
      <c r="A836" s="205"/>
      <c r="B836" s="206"/>
      <c r="C836" s="207"/>
      <c r="D836" s="206"/>
      <c r="E836" s="206"/>
      <c r="F836" s="206"/>
      <c r="G836" s="206"/>
    </row>
    <row r="837" spans="1:7">
      <c r="A837" s="205"/>
      <c r="B837" s="206"/>
      <c r="C837" s="207"/>
      <c r="D837" s="206"/>
      <c r="E837" s="206"/>
      <c r="F837" s="206"/>
      <c r="G837" s="206"/>
    </row>
    <row r="838" spans="1:7">
      <c r="A838" s="205"/>
      <c r="B838" s="206"/>
      <c r="C838" s="207"/>
      <c r="D838" s="206"/>
      <c r="E838" s="206"/>
      <c r="F838" s="206"/>
      <c r="G838" s="206"/>
    </row>
    <row r="839" spans="1:7">
      <c r="A839" s="205"/>
      <c r="B839" s="206"/>
      <c r="C839" s="207"/>
      <c r="D839" s="206"/>
      <c r="E839" s="206"/>
      <c r="F839" s="206"/>
      <c r="G839" s="206"/>
    </row>
    <row r="840" spans="1:7">
      <c r="A840" s="205"/>
      <c r="B840" s="206"/>
      <c r="C840" s="207"/>
      <c r="D840" s="206"/>
      <c r="E840" s="206"/>
      <c r="F840" s="206"/>
      <c r="G840" s="206"/>
    </row>
    <row r="841" spans="1:7">
      <c r="A841" s="205"/>
      <c r="B841" s="206"/>
      <c r="C841" s="207"/>
      <c r="D841" s="206"/>
      <c r="E841" s="206"/>
      <c r="F841" s="206"/>
      <c r="G841" s="206"/>
    </row>
    <row r="842" spans="1:7">
      <c r="A842" s="205"/>
      <c r="B842" s="206"/>
      <c r="C842" s="207"/>
      <c r="D842" s="206"/>
      <c r="E842" s="206"/>
      <c r="F842" s="206"/>
      <c r="G842" s="206"/>
    </row>
    <row r="843" spans="1:7">
      <c r="A843" s="205"/>
      <c r="B843" s="206"/>
      <c r="C843" s="207"/>
      <c r="D843" s="206"/>
      <c r="E843" s="206"/>
      <c r="F843" s="206"/>
      <c r="G843" s="206"/>
    </row>
    <row r="844" spans="1:7">
      <c r="A844" s="205"/>
      <c r="B844" s="206"/>
      <c r="C844" s="207"/>
      <c r="D844" s="206"/>
      <c r="E844" s="206"/>
      <c r="F844" s="206"/>
      <c r="G844" s="206"/>
    </row>
    <row r="845" spans="1:7">
      <c r="A845" s="205"/>
      <c r="B845" s="206"/>
      <c r="C845" s="207"/>
      <c r="D845" s="206"/>
      <c r="E845" s="206"/>
      <c r="F845" s="206"/>
      <c r="G845" s="206"/>
    </row>
    <row r="846" spans="1:7">
      <c r="A846" s="205"/>
      <c r="B846" s="206"/>
      <c r="C846" s="207"/>
      <c r="D846" s="206"/>
      <c r="E846" s="206"/>
      <c r="F846" s="206"/>
      <c r="G846" s="206"/>
    </row>
    <row r="847" spans="1:7">
      <c r="A847" s="205"/>
      <c r="B847" s="206"/>
      <c r="C847" s="207"/>
      <c r="D847" s="206"/>
      <c r="E847" s="206"/>
      <c r="F847" s="206"/>
      <c r="G847" s="206"/>
    </row>
    <row r="848" spans="1:7">
      <c r="A848" s="205"/>
      <c r="B848" s="206"/>
      <c r="C848" s="207"/>
      <c r="D848" s="206"/>
      <c r="E848" s="206"/>
      <c r="F848" s="206"/>
      <c r="G848" s="206"/>
    </row>
    <row r="849" spans="1:7">
      <c r="A849" s="205"/>
      <c r="B849" s="206"/>
      <c r="C849" s="207"/>
      <c r="D849" s="206"/>
      <c r="E849" s="206"/>
      <c r="F849" s="206"/>
      <c r="G849" s="206"/>
    </row>
    <row r="850" spans="1:7">
      <c r="A850" s="205"/>
      <c r="B850" s="206"/>
      <c r="C850" s="207"/>
      <c r="D850" s="206"/>
      <c r="E850" s="206"/>
      <c r="F850" s="206"/>
      <c r="G850" s="206"/>
    </row>
    <row r="851" spans="1:7">
      <c r="A851" s="205"/>
      <c r="B851" s="206"/>
      <c r="C851" s="207"/>
      <c r="D851" s="206"/>
      <c r="E851" s="206"/>
      <c r="F851" s="206"/>
      <c r="G851" s="206"/>
    </row>
    <row r="852" spans="1:7">
      <c r="A852" s="205"/>
      <c r="B852" s="206"/>
      <c r="C852" s="207"/>
      <c r="D852" s="206"/>
      <c r="E852" s="206"/>
      <c r="F852" s="206"/>
      <c r="G852" s="206"/>
    </row>
    <row r="853" spans="1:7">
      <c r="A853" s="205"/>
      <c r="B853" s="206"/>
      <c r="C853" s="207"/>
      <c r="D853" s="206"/>
      <c r="E853" s="206"/>
      <c r="F853" s="206"/>
      <c r="G853" s="206"/>
    </row>
    <row r="854" spans="1:7">
      <c r="A854" s="205"/>
      <c r="B854" s="206"/>
      <c r="C854" s="207"/>
      <c r="D854" s="206"/>
      <c r="E854" s="206"/>
      <c r="F854" s="206"/>
      <c r="G854" s="206"/>
    </row>
    <row r="855" spans="1:7">
      <c r="A855" s="205"/>
      <c r="B855" s="206"/>
      <c r="C855" s="207"/>
      <c r="D855" s="206"/>
      <c r="E855" s="206"/>
      <c r="F855" s="206"/>
      <c r="G855" s="206"/>
    </row>
    <row r="856" spans="1:7">
      <c r="A856" s="205"/>
      <c r="B856" s="206"/>
      <c r="C856" s="207"/>
      <c r="D856" s="206"/>
      <c r="E856" s="206"/>
      <c r="F856" s="206"/>
      <c r="G856" s="206"/>
    </row>
    <row r="857" spans="1:7">
      <c r="A857" s="205"/>
      <c r="B857" s="206"/>
      <c r="C857" s="207"/>
      <c r="D857" s="206"/>
      <c r="E857" s="206"/>
      <c r="F857" s="206"/>
      <c r="G857" s="206"/>
    </row>
    <row r="858" spans="1:7">
      <c r="A858" s="205"/>
      <c r="B858" s="206"/>
      <c r="C858" s="207"/>
      <c r="D858" s="206"/>
      <c r="E858" s="206"/>
      <c r="F858" s="206"/>
      <c r="G858" s="206"/>
    </row>
    <row r="859" spans="1:7">
      <c r="A859" s="205"/>
      <c r="B859" s="206"/>
      <c r="C859" s="207"/>
      <c r="D859" s="206"/>
      <c r="E859" s="206"/>
      <c r="F859" s="206"/>
      <c r="G859" s="206"/>
    </row>
    <row r="860" spans="1:7">
      <c r="A860" s="205"/>
      <c r="B860" s="206"/>
      <c r="C860" s="207"/>
      <c r="D860" s="206"/>
      <c r="E860" s="206"/>
      <c r="F860" s="206"/>
      <c r="G860" s="206"/>
    </row>
    <row r="861" spans="1:7">
      <c r="A861" s="205"/>
      <c r="B861" s="206"/>
      <c r="C861" s="207"/>
      <c r="D861" s="206"/>
      <c r="E861" s="206"/>
      <c r="F861" s="206"/>
      <c r="G861" s="206"/>
    </row>
    <row r="862" spans="1:7">
      <c r="A862" s="205"/>
      <c r="B862" s="206"/>
      <c r="C862" s="207"/>
      <c r="D862" s="206"/>
      <c r="E862" s="206"/>
      <c r="F862" s="206"/>
      <c r="G862" s="206"/>
    </row>
    <row r="863" spans="1:7">
      <c r="A863" s="205"/>
      <c r="B863" s="206"/>
      <c r="C863" s="207"/>
      <c r="D863" s="206"/>
      <c r="E863" s="206"/>
      <c r="F863" s="206"/>
      <c r="G863" s="206"/>
    </row>
    <row r="864" spans="1:7">
      <c r="A864" s="205"/>
      <c r="B864" s="206"/>
      <c r="C864" s="207"/>
      <c r="D864" s="206"/>
      <c r="E864" s="206"/>
      <c r="F864" s="206"/>
      <c r="G864" s="206"/>
    </row>
    <row r="865" spans="1:7">
      <c r="A865" s="205"/>
      <c r="B865" s="206"/>
      <c r="C865" s="207"/>
      <c r="D865" s="206"/>
      <c r="E865" s="206"/>
      <c r="F865" s="206"/>
      <c r="G865" s="206"/>
    </row>
    <row r="866" spans="1:7">
      <c r="A866" s="205"/>
      <c r="B866" s="206"/>
      <c r="C866" s="207"/>
      <c r="D866" s="206"/>
      <c r="E866" s="206"/>
      <c r="F866" s="206"/>
      <c r="G866" s="206"/>
    </row>
    <row r="867" spans="1:7">
      <c r="A867" s="205"/>
      <c r="B867" s="206"/>
      <c r="C867" s="207"/>
      <c r="D867" s="206"/>
      <c r="E867" s="206"/>
      <c r="F867" s="206"/>
      <c r="G867" s="206"/>
    </row>
    <row r="868" spans="1:7">
      <c r="A868" s="205"/>
      <c r="B868" s="206"/>
      <c r="C868" s="207"/>
      <c r="D868" s="206"/>
      <c r="E868" s="206"/>
      <c r="F868" s="206"/>
      <c r="G868" s="206"/>
    </row>
    <row r="869" spans="1:7">
      <c r="A869" s="205"/>
      <c r="B869" s="206"/>
      <c r="C869" s="207"/>
      <c r="D869" s="206"/>
      <c r="E869" s="206"/>
      <c r="F869" s="206"/>
      <c r="G869" s="206"/>
    </row>
    <row r="870" spans="1:7">
      <c r="A870" s="205"/>
      <c r="B870" s="206"/>
      <c r="C870" s="207"/>
      <c r="D870" s="206"/>
      <c r="E870" s="206"/>
      <c r="F870" s="206"/>
      <c r="G870" s="206"/>
    </row>
    <row r="871" spans="1:7">
      <c r="A871" s="205"/>
      <c r="B871" s="206"/>
      <c r="C871" s="207"/>
      <c r="D871" s="206"/>
      <c r="E871" s="206"/>
      <c r="F871" s="206"/>
      <c r="G871" s="206"/>
    </row>
    <row r="872" spans="1:7">
      <c r="A872" s="205"/>
      <c r="B872" s="206"/>
      <c r="C872" s="207"/>
      <c r="D872" s="206"/>
      <c r="E872" s="206"/>
      <c r="F872" s="206"/>
      <c r="G872" s="206"/>
    </row>
    <row r="873" spans="1:7">
      <c r="A873" s="205"/>
      <c r="B873" s="206"/>
      <c r="C873" s="207"/>
      <c r="D873" s="206"/>
      <c r="E873" s="206"/>
      <c r="F873" s="206"/>
      <c r="G873" s="206"/>
    </row>
    <row r="874" spans="1:7">
      <c r="A874" s="205"/>
      <c r="B874" s="206"/>
      <c r="C874" s="207"/>
      <c r="D874" s="206"/>
      <c r="E874" s="206"/>
      <c r="F874" s="206"/>
      <c r="G874" s="206"/>
    </row>
    <row r="875" spans="1:7">
      <c r="A875" s="205"/>
      <c r="B875" s="206"/>
      <c r="C875" s="207"/>
      <c r="D875" s="206"/>
      <c r="E875" s="206"/>
      <c r="F875" s="206"/>
      <c r="G875" s="206"/>
    </row>
    <row r="876" spans="1:7">
      <c r="A876" s="205"/>
      <c r="B876" s="206"/>
      <c r="C876" s="207"/>
      <c r="D876" s="206"/>
      <c r="E876" s="206"/>
      <c r="F876" s="206"/>
      <c r="G876" s="206"/>
    </row>
    <row r="877" spans="1:7">
      <c r="A877" s="205"/>
      <c r="B877" s="206"/>
      <c r="C877" s="207"/>
      <c r="D877" s="206"/>
      <c r="E877" s="206"/>
      <c r="F877" s="206"/>
      <c r="G877" s="206"/>
    </row>
    <row r="878" spans="1:7">
      <c r="A878" s="205"/>
      <c r="B878" s="206"/>
      <c r="C878" s="207"/>
      <c r="D878" s="206"/>
      <c r="E878" s="206"/>
      <c r="F878" s="206"/>
      <c r="G878" s="206"/>
    </row>
    <row r="879" spans="1:7">
      <c r="A879" s="205"/>
      <c r="B879" s="206"/>
      <c r="C879" s="207"/>
      <c r="D879" s="206"/>
      <c r="E879" s="206"/>
      <c r="F879" s="206"/>
      <c r="G879" s="206"/>
    </row>
    <row r="880" spans="1:7">
      <c r="A880" s="205"/>
      <c r="B880" s="206"/>
      <c r="C880" s="207"/>
      <c r="D880" s="206"/>
      <c r="E880" s="206"/>
      <c r="F880" s="206"/>
      <c r="G880" s="206"/>
    </row>
    <row r="881" spans="1:7">
      <c r="A881" s="205"/>
      <c r="B881" s="206"/>
      <c r="C881" s="207"/>
      <c r="D881" s="206"/>
      <c r="E881" s="206"/>
      <c r="F881" s="206"/>
      <c r="G881" s="206"/>
    </row>
    <row r="882" spans="1:7">
      <c r="A882" s="205"/>
      <c r="B882" s="206"/>
      <c r="C882" s="207"/>
      <c r="D882" s="206"/>
      <c r="E882" s="206"/>
      <c r="F882" s="206"/>
      <c r="G882" s="206"/>
    </row>
    <row r="883" spans="1:7">
      <c r="A883" s="205"/>
      <c r="B883" s="206"/>
      <c r="C883" s="207"/>
      <c r="D883" s="206"/>
      <c r="E883" s="206"/>
      <c r="F883" s="206"/>
      <c r="G883" s="206"/>
    </row>
    <row r="884" spans="1:7">
      <c r="A884" s="205"/>
      <c r="B884" s="206"/>
      <c r="C884" s="207"/>
      <c r="D884" s="206"/>
      <c r="E884" s="206"/>
      <c r="F884" s="206"/>
      <c r="G884" s="206"/>
    </row>
    <row r="885" spans="1:7">
      <c r="A885" s="205"/>
      <c r="B885" s="206"/>
      <c r="C885" s="207"/>
      <c r="D885" s="206"/>
      <c r="E885" s="206"/>
      <c r="F885" s="206"/>
      <c r="G885" s="206"/>
    </row>
    <row r="886" spans="1:7">
      <c r="A886" s="205"/>
      <c r="B886" s="206"/>
      <c r="C886" s="207"/>
      <c r="D886" s="206"/>
      <c r="E886" s="206"/>
      <c r="F886" s="206"/>
      <c r="G886" s="206"/>
    </row>
    <row r="887" spans="1:7">
      <c r="A887" s="205"/>
      <c r="B887" s="206"/>
      <c r="C887" s="207"/>
      <c r="D887" s="206"/>
      <c r="E887" s="206"/>
      <c r="F887" s="206"/>
      <c r="G887" s="206"/>
    </row>
    <row r="888" spans="1:7">
      <c r="A888" s="205"/>
      <c r="B888" s="206"/>
      <c r="C888" s="207"/>
      <c r="D888" s="206"/>
      <c r="E888" s="206"/>
      <c r="F888" s="206"/>
      <c r="G888" s="206"/>
    </row>
    <row r="889" spans="1:7">
      <c r="A889" s="205"/>
      <c r="B889" s="206"/>
      <c r="C889" s="207"/>
      <c r="D889" s="206"/>
      <c r="E889" s="206"/>
      <c r="F889" s="206"/>
      <c r="G889" s="206"/>
    </row>
    <row r="890" spans="1:7">
      <c r="A890" s="205"/>
      <c r="B890" s="206"/>
      <c r="C890" s="207"/>
      <c r="D890" s="206"/>
      <c r="E890" s="206"/>
      <c r="F890" s="206"/>
      <c r="G890" s="206"/>
    </row>
    <row r="891" spans="1:7">
      <c r="A891" s="205"/>
      <c r="B891" s="206"/>
      <c r="C891" s="207"/>
      <c r="D891" s="206"/>
      <c r="E891" s="206"/>
      <c r="F891" s="206"/>
      <c r="G891" s="206"/>
    </row>
    <row r="892" spans="1:7">
      <c r="A892" s="205"/>
      <c r="B892" s="206"/>
      <c r="C892" s="207"/>
      <c r="D892" s="206"/>
      <c r="E892" s="206"/>
      <c r="F892" s="206"/>
      <c r="G892" s="206"/>
    </row>
    <row r="893" spans="1:7">
      <c r="A893" s="205"/>
      <c r="B893" s="206"/>
      <c r="C893" s="207"/>
      <c r="D893" s="206"/>
      <c r="E893" s="206"/>
      <c r="F893" s="206"/>
      <c r="G893" s="206"/>
    </row>
    <row r="894" spans="1:7">
      <c r="A894" s="205"/>
      <c r="B894" s="206"/>
      <c r="C894" s="207"/>
      <c r="D894" s="206"/>
      <c r="E894" s="206"/>
      <c r="F894" s="206"/>
      <c r="G894" s="206"/>
    </row>
    <row r="895" spans="1:7">
      <c r="A895" s="205"/>
      <c r="B895" s="206"/>
      <c r="C895" s="207"/>
      <c r="D895" s="206"/>
      <c r="E895" s="206"/>
      <c r="F895" s="206"/>
      <c r="G895" s="206"/>
    </row>
    <row r="896" spans="1:7">
      <c r="A896" s="205"/>
      <c r="B896" s="206"/>
      <c r="C896" s="207"/>
      <c r="D896" s="206"/>
      <c r="E896" s="206"/>
      <c r="F896" s="206"/>
      <c r="G896" s="206"/>
    </row>
    <row r="897" spans="1:7">
      <c r="A897" s="205"/>
      <c r="B897" s="206"/>
      <c r="C897" s="207"/>
      <c r="D897" s="206"/>
      <c r="E897" s="206"/>
      <c r="F897" s="206"/>
      <c r="G897" s="206"/>
    </row>
    <row r="898" spans="1:7">
      <c r="A898" s="205"/>
      <c r="B898" s="206"/>
      <c r="C898" s="207"/>
      <c r="D898" s="206"/>
      <c r="E898" s="206"/>
      <c r="F898" s="206"/>
      <c r="G898" s="206"/>
    </row>
    <row r="899" spans="1:7">
      <c r="A899" s="205"/>
      <c r="B899" s="206"/>
      <c r="C899" s="207"/>
      <c r="D899" s="206"/>
      <c r="E899" s="206"/>
      <c r="F899" s="206"/>
      <c r="G899" s="206"/>
    </row>
    <row r="900" spans="1:7">
      <c r="A900" s="205"/>
      <c r="B900" s="206"/>
      <c r="C900" s="207"/>
      <c r="D900" s="206"/>
      <c r="E900" s="206"/>
      <c r="F900" s="206"/>
      <c r="G900" s="206"/>
    </row>
    <row r="901" spans="1:7">
      <c r="A901" s="205"/>
      <c r="B901" s="206"/>
      <c r="C901" s="207"/>
      <c r="D901" s="206"/>
      <c r="E901" s="206"/>
      <c r="F901" s="206"/>
      <c r="G901" s="206"/>
    </row>
    <row r="902" spans="1:7">
      <c r="A902" s="205"/>
      <c r="B902" s="206"/>
      <c r="C902" s="207"/>
      <c r="D902" s="206"/>
      <c r="E902" s="206"/>
      <c r="F902" s="206"/>
      <c r="G902" s="206"/>
    </row>
    <row r="903" spans="1:7">
      <c r="A903" s="205"/>
      <c r="B903" s="206"/>
      <c r="C903" s="207"/>
      <c r="D903" s="206"/>
      <c r="E903" s="206"/>
      <c r="F903" s="206"/>
      <c r="G903" s="206"/>
    </row>
    <row r="904" spans="1:7">
      <c r="A904" s="205"/>
      <c r="B904" s="206"/>
      <c r="C904" s="207"/>
      <c r="D904" s="206"/>
      <c r="E904" s="206"/>
      <c r="F904" s="206"/>
      <c r="G904" s="206"/>
    </row>
    <row r="905" spans="1:7">
      <c r="A905" s="205"/>
      <c r="B905" s="206"/>
      <c r="C905" s="207"/>
      <c r="D905" s="206"/>
      <c r="E905" s="206"/>
      <c r="F905" s="206"/>
      <c r="G905" s="206"/>
    </row>
    <row r="906" spans="1:7">
      <c r="A906" s="205"/>
      <c r="B906" s="206"/>
      <c r="C906" s="207"/>
      <c r="D906" s="206"/>
      <c r="E906" s="206"/>
      <c r="F906" s="206"/>
      <c r="G906" s="206"/>
    </row>
    <row r="907" spans="1:7">
      <c r="A907" s="205"/>
      <c r="B907" s="206"/>
      <c r="C907" s="207"/>
      <c r="D907" s="206"/>
      <c r="E907" s="206"/>
      <c r="F907" s="206"/>
      <c r="G907" s="206"/>
    </row>
    <row r="908" spans="1:7">
      <c r="A908" s="205"/>
      <c r="B908" s="206"/>
      <c r="C908" s="207"/>
      <c r="D908" s="206"/>
      <c r="E908" s="206"/>
      <c r="F908" s="206"/>
      <c r="G908" s="206"/>
    </row>
    <row r="909" spans="1:7">
      <c r="A909" s="205"/>
      <c r="B909" s="206"/>
      <c r="C909" s="207"/>
      <c r="D909" s="206"/>
      <c r="E909" s="206"/>
      <c r="F909" s="206"/>
      <c r="G909" s="206"/>
    </row>
    <row r="910" spans="1:7">
      <c r="A910" s="205"/>
      <c r="B910" s="206"/>
      <c r="C910" s="207"/>
      <c r="D910" s="206"/>
      <c r="E910" s="206"/>
      <c r="F910" s="206"/>
      <c r="G910" s="206"/>
    </row>
    <row r="911" spans="1:7">
      <c r="A911" s="205"/>
      <c r="B911" s="206"/>
      <c r="C911" s="207"/>
      <c r="D911" s="206"/>
      <c r="E911" s="206"/>
      <c r="F911" s="206"/>
      <c r="G911" s="206"/>
    </row>
    <row r="912" spans="1:7">
      <c r="A912" s="205"/>
      <c r="B912" s="206"/>
      <c r="C912" s="207"/>
      <c r="D912" s="206"/>
      <c r="E912" s="206"/>
      <c r="F912" s="206"/>
      <c r="G912" s="206"/>
    </row>
    <row r="913" spans="1:7">
      <c r="A913" s="205"/>
      <c r="B913" s="206"/>
      <c r="C913" s="207"/>
      <c r="D913" s="206"/>
      <c r="E913" s="206"/>
      <c r="F913" s="206"/>
      <c r="G913" s="206"/>
    </row>
    <row r="914" spans="1:7">
      <c r="A914" s="205"/>
      <c r="B914" s="206"/>
      <c r="C914" s="207"/>
      <c r="D914" s="206"/>
      <c r="E914" s="206"/>
      <c r="F914" s="206"/>
      <c r="G914" s="206"/>
    </row>
    <row r="915" spans="1:7">
      <c r="A915" s="205"/>
      <c r="B915" s="206"/>
      <c r="C915" s="207"/>
      <c r="D915" s="206"/>
      <c r="E915" s="206"/>
      <c r="F915" s="206"/>
      <c r="G915" s="206"/>
    </row>
    <row r="916" spans="1:7">
      <c r="A916" s="205"/>
      <c r="B916" s="206"/>
      <c r="C916" s="207"/>
      <c r="D916" s="206"/>
      <c r="E916" s="206"/>
      <c r="F916" s="206"/>
      <c r="G916" s="206"/>
    </row>
    <row r="917" spans="1:7">
      <c r="A917" s="205"/>
      <c r="B917" s="206"/>
      <c r="C917" s="207"/>
      <c r="D917" s="206"/>
      <c r="E917" s="206"/>
      <c r="F917" s="206"/>
      <c r="G917" s="206"/>
    </row>
    <row r="918" spans="1:7">
      <c r="A918" s="205"/>
      <c r="B918" s="206"/>
      <c r="C918" s="207"/>
      <c r="D918" s="206"/>
      <c r="E918" s="206"/>
      <c r="F918" s="206"/>
      <c r="G918" s="206"/>
    </row>
    <row r="919" spans="1:7">
      <c r="A919" s="205"/>
      <c r="B919" s="206"/>
      <c r="C919" s="207"/>
      <c r="D919" s="206"/>
      <c r="E919" s="206"/>
      <c r="F919" s="206"/>
      <c r="G919" s="206"/>
    </row>
    <row r="920" spans="1:7">
      <c r="A920" s="205"/>
      <c r="B920" s="206"/>
      <c r="C920" s="207"/>
      <c r="D920" s="206"/>
      <c r="E920" s="206"/>
      <c r="F920" s="206"/>
      <c r="G920" s="206"/>
    </row>
    <row r="921" spans="1:7">
      <c r="A921" s="205"/>
      <c r="B921" s="206"/>
      <c r="C921" s="207"/>
      <c r="D921" s="206"/>
      <c r="E921" s="206"/>
      <c r="F921" s="206"/>
      <c r="G921" s="206"/>
    </row>
    <row r="922" spans="1:7">
      <c r="A922" s="205"/>
      <c r="B922" s="206"/>
      <c r="C922" s="207"/>
      <c r="D922" s="206"/>
      <c r="E922" s="206"/>
      <c r="F922" s="206"/>
      <c r="G922" s="206"/>
    </row>
    <row r="923" spans="1:7">
      <c r="A923" s="205"/>
      <c r="B923" s="206"/>
      <c r="C923" s="207"/>
      <c r="D923" s="206"/>
      <c r="E923" s="206"/>
      <c r="F923" s="206"/>
      <c r="G923" s="206"/>
    </row>
    <row r="924" spans="1:7">
      <c r="A924" s="205"/>
      <c r="B924" s="206"/>
      <c r="C924" s="207"/>
      <c r="D924" s="206"/>
      <c r="E924" s="206"/>
      <c r="F924" s="206"/>
      <c r="G924" s="206"/>
    </row>
    <row r="925" spans="1:7">
      <c r="A925" s="205"/>
      <c r="B925" s="206"/>
      <c r="C925" s="207"/>
      <c r="D925" s="206"/>
      <c r="E925" s="206"/>
      <c r="F925" s="206"/>
      <c r="G925" s="206"/>
    </row>
    <row r="926" spans="1:7">
      <c r="A926" s="205"/>
      <c r="B926" s="206"/>
      <c r="C926" s="207"/>
      <c r="D926" s="206"/>
      <c r="E926" s="206"/>
      <c r="F926" s="206"/>
      <c r="G926" s="206"/>
    </row>
    <row r="927" spans="1:7">
      <c r="A927" s="205"/>
      <c r="B927" s="206"/>
      <c r="C927" s="207"/>
      <c r="D927" s="206"/>
      <c r="E927" s="206"/>
      <c r="F927" s="206"/>
      <c r="G927" s="206"/>
    </row>
    <row r="928" spans="1:7">
      <c r="A928" s="205"/>
      <c r="B928" s="206"/>
      <c r="C928" s="207"/>
      <c r="D928" s="206"/>
      <c r="E928" s="206"/>
      <c r="F928" s="206"/>
      <c r="G928" s="206"/>
    </row>
    <row r="929" spans="1:7">
      <c r="A929" s="205"/>
      <c r="B929" s="206"/>
      <c r="C929" s="207"/>
      <c r="D929" s="206"/>
      <c r="E929" s="206"/>
      <c r="F929" s="206"/>
      <c r="G929" s="206"/>
    </row>
    <row r="930" spans="1:7">
      <c r="A930" s="205"/>
      <c r="B930" s="206"/>
      <c r="C930" s="207"/>
      <c r="D930" s="206"/>
      <c r="E930" s="206"/>
      <c r="F930" s="206"/>
      <c r="G930" s="206"/>
    </row>
    <row r="931" spans="1:7">
      <c r="A931" s="205"/>
      <c r="B931" s="206"/>
      <c r="C931" s="207"/>
      <c r="D931" s="206"/>
      <c r="E931" s="206"/>
      <c r="F931" s="206"/>
      <c r="G931" s="206"/>
    </row>
    <row r="932" spans="1:7">
      <c r="A932" s="205"/>
      <c r="B932" s="206"/>
      <c r="C932" s="207"/>
      <c r="D932" s="206"/>
      <c r="E932" s="206"/>
      <c r="F932" s="206"/>
      <c r="G932" s="206"/>
    </row>
    <row r="933" spans="1:7">
      <c r="A933" s="205"/>
      <c r="B933" s="206"/>
      <c r="C933" s="207"/>
      <c r="D933" s="206"/>
      <c r="E933" s="206"/>
      <c r="F933" s="206"/>
      <c r="G933" s="206"/>
    </row>
    <row r="934" spans="1:7">
      <c r="A934" s="205"/>
      <c r="B934" s="206"/>
      <c r="C934" s="207"/>
      <c r="D934" s="206"/>
      <c r="E934" s="206"/>
      <c r="F934" s="206"/>
      <c r="G934" s="206"/>
    </row>
    <row r="935" spans="1:7">
      <c r="A935" s="205"/>
      <c r="B935" s="206"/>
      <c r="C935" s="207"/>
      <c r="D935" s="206"/>
      <c r="E935" s="206"/>
      <c r="F935" s="206"/>
      <c r="G935" s="206"/>
    </row>
    <row r="936" spans="1:7">
      <c r="A936" s="205"/>
      <c r="B936" s="206"/>
      <c r="C936" s="207"/>
      <c r="D936" s="206"/>
      <c r="E936" s="206"/>
      <c r="F936" s="206"/>
      <c r="G936" s="206"/>
    </row>
    <row r="937" spans="1:7">
      <c r="A937" s="205"/>
      <c r="B937" s="206"/>
      <c r="C937" s="207"/>
      <c r="D937" s="206"/>
      <c r="E937" s="206"/>
      <c r="F937" s="206"/>
      <c r="G937" s="206"/>
    </row>
    <row r="938" spans="1:7">
      <c r="A938" s="205"/>
      <c r="B938" s="206"/>
      <c r="C938" s="207"/>
      <c r="D938" s="206"/>
      <c r="E938" s="206"/>
      <c r="F938" s="206"/>
      <c r="G938" s="206"/>
    </row>
    <row r="939" spans="1:7">
      <c r="A939" s="205"/>
      <c r="B939" s="206"/>
      <c r="C939" s="207"/>
      <c r="D939" s="206"/>
      <c r="E939" s="206"/>
      <c r="F939" s="206"/>
      <c r="G939" s="206"/>
    </row>
    <row r="940" spans="1:7">
      <c r="A940" s="205"/>
      <c r="B940" s="206"/>
      <c r="C940" s="207"/>
      <c r="D940" s="206"/>
      <c r="E940" s="206"/>
      <c r="F940" s="206"/>
      <c r="G940" s="206"/>
    </row>
    <row r="941" spans="1:7">
      <c r="A941" s="205"/>
      <c r="B941" s="206"/>
      <c r="C941" s="207"/>
      <c r="D941" s="206"/>
      <c r="E941" s="206"/>
      <c r="F941" s="206"/>
      <c r="G941" s="206"/>
    </row>
    <row r="942" spans="1:7">
      <c r="A942" s="205"/>
      <c r="B942" s="206"/>
      <c r="C942" s="207"/>
      <c r="D942" s="206"/>
      <c r="E942" s="206"/>
      <c r="F942" s="206"/>
      <c r="G942" s="206"/>
    </row>
    <row r="943" spans="1:7">
      <c r="A943" s="205"/>
      <c r="B943" s="206"/>
      <c r="C943" s="207"/>
      <c r="D943" s="206"/>
      <c r="E943" s="206"/>
      <c r="F943" s="206"/>
      <c r="G943" s="206"/>
    </row>
    <row r="944" spans="1:7">
      <c r="A944" s="205"/>
      <c r="B944" s="206"/>
      <c r="C944" s="207"/>
      <c r="D944" s="206"/>
      <c r="E944" s="206"/>
      <c r="F944" s="206"/>
      <c r="G944" s="206"/>
    </row>
    <row r="945" spans="1:7">
      <c r="A945" s="205"/>
      <c r="B945" s="206"/>
      <c r="C945" s="207"/>
      <c r="D945" s="206"/>
      <c r="E945" s="206"/>
      <c r="F945" s="206"/>
      <c r="G945" s="206"/>
    </row>
    <row r="946" spans="1:7">
      <c r="A946" s="205"/>
      <c r="B946" s="206"/>
      <c r="C946" s="207"/>
      <c r="D946" s="206"/>
      <c r="E946" s="206"/>
      <c r="F946" s="206"/>
      <c r="G946" s="206"/>
    </row>
    <row r="947" spans="1:7">
      <c r="A947" s="205"/>
      <c r="B947" s="206"/>
      <c r="C947" s="207"/>
      <c r="D947" s="206"/>
      <c r="E947" s="206"/>
      <c r="F947" s="206"/>
      <c r="G947" s="206"/>
    </row>
    <row r="948" spans="1:7">
      <c r="A948" s="205"/>
      <c r="B948" s="206"/>
      <c r="C948" s="207"/>
      <c r="D948" s="206"/>
      <c r="E948" s="206"/>
      <c r="F948" s="206"/>
      <c r="G948" s="206"/>
    </row>
    <row r="949" spans="1:7">
      <c r="A949" s="205"/>
      <c r="B949" s="206"/>
      <c r="C949" s="207"/>
      <c r="D949" s="206"/>
      <c r="E949" s="206"/>
      <c r="F949" s="206"/>
      <c r="G949" s="206"/>
    </row>
    <row r="950" spans="1:7">
      <c r="A950" s="205"/>
      <c r="B950" s="206"/>
      <c r="C950" s="207"/>
      <c r="D950" s="206"/>
      <c r="E950" s="206"/>
      <c r="F950" s="206"/>
      <c r="G950" s="206"/>
    </row>
    <row r="951" spans="1:7">
      <c r="A951" s="205"/>
      <c r="B951" s="206"/>
      <c r="C951" s="207"/>
      <c r="D951" s="206"/>
      <c r="E951" s="206"/>
      <c r="F951" s="206"/>
      <c r="G951" s="206"/>
    </row>
    <row r="952" spans="1:7">
      <c r="A952" s="205"/>
      <c r="B952" s="206"/>
      <c r="C952" s="207"/>
      <c r="D952" s="206"/>
      <c r="E952" s="206"/>
      <c r="F952" s="206"/>
      <c r="G952" s="206"/>
    </row>
    <row r="953" spans="1:7">
      <c r="A953" s="205"/>
      <c r="B953" s="206"/>
      <c r="C953" s="207"/>
      <c r="D953" s="206"/>
      <c r="E953" s="206"/>
      <c r="F953" s="206"/>
      <c r="G953" s="206"/>
    </row>
    <row r="954" spans="1:7">
      <c r="A954" s="205"/>
      <c r="B954" s="206"/>
      <c r="C954" s="207"/>
      <c r="D954" s="206"/>
      <c r="E954" s="206"/>
      <c r="F954" s="206"/>
      <c r="G954" s="206"/>
    </row>
    <row r="955" spans="1:7">
      <c r="A955" s="205"/>
      <c r="B955" s="206"/>
      <c r="C955" s="207"/>
      <c r="D955" s="206"/>
      <c r="E955" s="206"/>
      <c r="F955" s="206"/>
      <c r="G955" s="206"/>
    </row>
    <row r="956" spans="1:7">
      <c r="A956" s="205"/>
      <c r="B956" s="206"/>
      <c r="C956" s="207"/>
      <c r="D956" s="206"/>
      <c r="E956" s="206"/>
      <c r="F956" s="206"/>
      <c r="G956" s="206"/>
    </row>
    <row r="957" spans="1:7">
      <c r="A957" s="205"/>
      <c r="B957" s="206"/>
      <c r="C957" s="207"/>
      <c r="D957" s="206"/>
      <c r="E957" s="206"/>
      <c r="F957" s="206"/>
      <c r="G957" s="206"/>
    </row>
    <row r="958" spans="1:7">
      <c r="A958" s="205"/>
      <c r="B958" s="206"/>
      <c r="C958" s="207"/>
      <c r="D958" s="206"/>
      <c r="E958" s="206"/>
      <c r="F958" s="206"/>
      <c r="G958" s="206"/>
    </row>
    <row r="959" spans="1:7">
      <c r="A959" s="205"/>
      <c r="B959" s="206"/>
      <c r="C959" s="207"/>
      <c r="D959" s="206"/>
      <c r="E959" s="206"/>
      <c r="F959" s="206"/>
      <c r="G959" s="206"/>
    </row>
    <row r="960" spans="1:7">
      <c r="A960" s="205"/>
      <c r="B960" s="206"/>
      <c r="C960" s="207"/>
      <c r="D960" s="206"/>
      <c r="E960" s="206"/>
      <c r="F960" s="206"/>
      <c r="G960" s="206"/>
    </row>
    <row r="961" spans="1:7">
      <c r="A961" s="205"/>
      <c r="B961" s="206"/>
      <c r="C961" s="207"/>
      <c r="D961" s="206"/>
      <c r="E961" s="206"/>
      <c r="F961" s="206"/>
      <c r="G961" s="206"/>
    </row>
    <row r="962" spans="1:7">
      <c r="A962" s="205"/>
      <c r="B962" s="206"/>
      <c r="C962" s="207"/>
      <c r="D962" s="206"/>
      <c r="E962" s="206"/>
      <c r="F962" s="206"/>
      <c r="G962" s="206"/>
    </row>
    <row r="963" spans="1:7">
      <c r="A963" s="205"/>
      <c r="B963" s="206"/>
      <c r="C963" s="207"/>
      <c r="D963" s="206"/>
      <c r="E963" s="206"/>
      <c r="F963" s="206"/>
      <c r="G963" s="206"/>
    </row>
    <row r="964" spans="1:7">
      <c r="A964" s="205"/>
      <c r="B964" s="206"/>
      <c r="C964" s="207"/>
      <c r="D964" s="206"/>
      <c r="E964" s="206"/>
      <c r="F964" s="206"/>
      <c r="G964" s="206"/>
    </row>
    <row r="965" spans="1:7">
      <c r="A965" s="205"/>
      <c r="B965" s="206"/>
      <c r="C965" s="207"/>
      <c r="D965" s="206"/>
      <c r="E965" s="206"/>
      <c r="F965" s="206"/>
      <c r="G965" s="206"/>
    </row>
    <row r="966" spans="1:7">
      <c r="A966" s="205"/>
      <c r="B966" s="206"/>
      <c r="C966" s="207"/>
      <c r="D966" s="206"/>
      <c r="E966" s="206"/>
      <c r="F966" s="206"/>
      <c r="G966" s="206"/>
    </row>
    <row r="967" spans="1:7">
      <c r="A967" s="205"/>
      <c r="B967" s="206"/>
      <c r="C967" s="207"/>
      <c r="D967" s="206"/>
      <c r="E967" s="206"/>
      <c r="F967" s="206"/>
      <c r="G967" s="206"/>
    </row>
    <row r="968" spans="1:7">
      <c r="A968" s="205"/>
      <c r="B968" s="206"/>
      <c r="C968" s="207"/>
      <c r="D968" s="206"/>
      <c r="E968" s="206"/>
      <c r="F968" s="206"/>
      <c r="G968" s="206"/>
    </row>
    <row r="969" spans="1:7">
      <c r="A969" s="205"/>
      <c r="B969" s="206"/>
      <c r="C969" s="207"/>
      <c r="D969" s="206"/>
      <c r="E969" s="206"/>
      <c r="F969" s="206"/>
      <c r="G969" s="206"/>
    </row>
    <row r="970" spans="1:7">
      <c r="A970" s="205"/>
      <c r="B970" s="206"/>
      <c r="C970" s="207"/>
      <c r="D970" s="206"/>
      <c r="E970" s="206"/>
      <c r="F970" s="206"/>
      <c r="G970" s="206"/>
    </row>
    <row r="971" spans="1:7">
      <c r="A971" s="205"/>
      <c r="B971" s="206"/>
      <c r="C971" s="207"/>
      <c r="D971" s="206"/>
      <c r="E971" s="206"/>
      <c r="F971" s="206"/>
      <c r="G971" s="206"/>
    </row>
    <row r="972" spans="1:7">
      <c r="A972" s="205"/>
      <c r="B972" s="206"/>
      <c r="C972" s="207"/>
      <c r="D972" s="206"/>
      <c r="E972" s="206"/>
      <c r="F972" s="206"/>
      <c r="G972" s="206"/>
    </row>
    <row r="973" spans="1:7">
      <c r="A973" s="205"/>
      <c r="B973" s="206"/>
      <c r="C973" s="207"/>
      <c r="D973" s="206"/>
      <c r="E973" s="206"/>
      <c r="F973" s="206"/>
      <c r="G973" s="206"/>
    </row>
    <row r="974" spans="1:7">
      <c r="A974" s="205"/>
      <c r="B974" s="206"/>
      <c r="C974" s="207"/>
      <c r="D974" s="206"/>
      <c r="E974" s="206"/>
      <c r="F974" s="206"/>
      <c r="G974" s="206"/>
    </row>
    <row r="975" spans="1:7">
      <c r="A975" s="205"/>
      <c r="B975" s="206"/>
      <c r="C975" s="207"/>
      <c r="D975" s="206"/>
      <c r="E975" s="206"/>
      <c r="F975" s="206"/>
      <c r="G975" s="206"/>
    </row>
    <row r="976" spans="1:7">
      <c r="A976" s="205"/>
      <c r="B976" s="206"/>
      <c r="C976" s="207"/>
      <c r="D976" s="206"/>
      <c r="E976" s="206"/>
      <c r="F976" s="206"/>
      <c r="G976" s="206"/>
    </row>
    <row r="977" spans="1:7">
      <c r="A977" s="205"/>
      <c r="B977" s="206"/>
      <c r="C977" s="207"/>
      <c r="D977" s="206"/>
      <c r="E977" s="206"/>
      <c r="F977" s="206"/>
      <c r="G977" s="206"/>
    </row>
    <row r="978" spans="1:7">
      <c r="A978" s="205"/>
      <c r="B978" s="206"/>
      <c r="C978" s="207"/>
      <c r="D978" s="206"/>
      <c r="E978" s="206"/>
      <c r="F978" s="206"/>
      <c r="G978" s="206"/>
    </row>
    <row r="979" spans="1:7">
      <c r="A979" s="205"/>
      <c r="B979" s="206"/>
      <c r="C979" s="207"/>
      <c r="D979" s="206"/>
      <c r="E979" s="206"/>
      <c r="F979" s="206"/>
      <c r="G979" s="206"/>
    </row>
    <row r="980" spans="1:7">
      <c r="A980" s="205"/>
      <c r="B980" s="206"/>
      <c r="C980" s="207"/>
      <c r="D980" s="206"/>
      <c r="E980" s="206"/>
      <c r="F980" s="206"/>
      <c r="G980" s="206"/>
    </row>
    <row r="981" spans="1:7">
      <c r="A981" s="205"/>
      <c r="B981" s="206"/>
      <c r="C981" s="207"/>
      <c r="D981" s="206"/>
      <c r="E981" s="206"/>
      <c r="F981" s="206"/>
      <c r="G981" s="206"/>
    </row>
    <row r="982" spans="1:7">
      <c r="A982" s="205"/>
      <c r="B982" s="206"/>
      <c r="C982" s="207"/>
      <c r="D982" s="206"/>
      <c r="E982" s="206"/>
      <c r="F982" s="206"/>
      <c r="G982" s="206"/>
    </row>
    <row r="983" spans="1:7">
      <c r="A983" s="205"/>
      <c r="B983" s="206"/>
      <c r="C983" s="207"/>
      <c r="D983" s="206"/>
      <c r="E983" s="206"/>
      <c r="F983" s="206"/>
      <c r="G983" s="206"/>
    </row>
    <row r="984" spans="1:7">
      <c r="A984" s="205"/>
      <c r="B984" s="206"/>
      <c r="C984" s="207"/>
      <c r="D984" s="206"/>
      <c r="E984" s="206"/>
      <c r="F984" s="206"/>
      <c r="G984" s="206"/>
    </row>
    <row r="985" spans="1:7">
      <c r="A985" s="205"/>
      <c r="B985" s="206"/>
      <c r="C985" s="207"/>
      <c r="D985" s="206"/>
      <c r="E985" s="206"/>
      <c r="F985" s="206"/>
      <c r="G985" s="206"/>
    </row>
    <row r="986" spans="1:7">
      <c r="A986" s="205"/>
      <c r="B986" s="206"/>
      <c r="C986" s="207"/>
      <c r="D986" s="206"/>
      <c r="E986" s="206"/>
      <c r="F986" s="206"/>
      <c r="G986" s="206"/>
    </row>
    <row r="987" spans="1:7">
      <c r="A987" s="205"/>
      <c r="B987" s="206"/>
      <c r="C987" s="207"/>
      <c r="D987" s="206"/>
      <c r="E987" s="206"/>
      <c r="F987" s="206"/>
      <c r="G987" s="206"/>
    </row>
    <row r="988" spans="1:7">
      <c r="A988" s="205"/>
      <c r="B988" s="206"/>
      <c r="C988" s="207"/>
      <c r="D988" s="206"/>
      <c r="E988" s="206"/>
      <c r="F988" s="206"/>
      <c r="G988" s="206"/>
    </row>
    <row r="989" spans="1:7">
      <c r="A989" s="205"/>
      <c r="B989" s="206"/>
      <c r="C989" s="207"/>
      <c r="D989" s="206"/>
      <c r="E989" s="206"/>
      <c r="F989" s="206"/>
      <c r="G989" s="206"/>
    </row>
    <row r="990" spans="1:7">
      <c r="A990" s="205"/>
      <c r="B990" s="206"/>
      <c r="C990" s="207"/>
      <c r="D990" s="206"/>
      <c r="E990" s="206"/>
      <c r="F990" s="206"/>
      <c r="G990" s="206"/>
    </row>
    <row r="991" spans="1:7">
      <c r="A991" s="205"/>
      <c r="B991" s="206"/>
      <c r="C991" s="207"/>
      <c r="D991" s="206"/>
      <c r="E991" s="206"/>
      <c r="F991" s="206"/>
      <c r="G991" s="206"/>
    </row>
    <row r="992" spans="1:7">
      <c r="A992" s="205"/>
      <c r="B992" s="206"/>
      <c r="C992" s="207"/>
      <c r="D992" s="206"/>
      <c r="E992" s="206"/>
      <c r="F992" s="206"/>
      <c r="G992" s="206"/>
    </row>
    <row r="993" spans="1:7">
      <c r="A993" s="205"/>
      <c r="B993" s="206"/>
      <c r="C993" s="207"/>
      <c r="D993" s="206"/>
      <c r="E993" s="206"/>
      <c r="F993" s="206"/>
      <c r="G993" s="206"/>
    </row>
    <row r="994" spans="1:7">
      <c r="A994" s="205"/>
      <c r="B994" s="206"/>
      <c r="C994" s="207"/>
      <c r="D994" s="206"/>
      <c r="E994" s="206"/>
      <c r="F994" s="206"/>
      <c r="G994" s="206"/>
    </row>
    <row r="995" spans="1:7">
      <c r="A995" s="205"/>
      <c r="B995" s="206"/>
      <c r="C995" s="207"/>
      <c r="D995" s="206"/>
      <c r="E995" s="206"/>
      <c r="F995" s="206"/>
      <c r="G995" s="206"/>
    </row>
    <row r="996" spans="1:7">
      <c r="A996" s="205"/>
      <c r="B996" s="206"/>
      <c r="C996" s="207"/>
      <c r="D996" s="206"/>
      <c r="E996" s="206"/>
      <c r="F996" s="206"/>
      <c r="G996" s="206"/>
    </row>
    <row r="997" spans="1:7">
      <c r="A997" s="205"/>
      <c r="B997" s="206"/>
      <c r="C997" s="207"/>
      <c r="D997" s="206"/>
      <c r="E997" s="206"/>
      <c r="F997" s="206"/>
      <c r="G997" s="206"/>
    </row>
    <row r="998" spans="1:7">
      <c r="A998" s="205"/>
      <c r="B998" s="206"/>
      <c r="C998" s="207"/>
      <c r="D998" s="206"/>
      <c r="E998" s="206"/>
      <c r="F998" s="206"/>
      <c r="G998" s="206"/>
    </row>
    <row r="999" spans="1:7">
      <c r="A999" s="205"/>
      <c r="B999" s="206"/>
      <c r="C999" s="207"/>
      <c r="D999" s="206"/>
      <c r="E999" s="206"/>
      <c r="F999" s="206"/>
      <c r="G999" s="206"/>
    </row>
    <row r="1000" spans="1:7">
      <c r="A1000" s="205"/>
      <c r="B1000" s="206"/>
      <c r="C1000" s="207"/>
      <c r="D1000" s="206"/>
      <c r="E1000" s="206"/>
      <c r="F1000" s="206"/>
      <c r="G1000" s="206"/>
    </row>
    <row r="1001" spans="1:7">
      <c r="A1001" s="205"/>
      <c r="B1001" s="206"/>
      <c r="C1001" s="207"/>
      <c r="D1001" s="206"/>
      <c r="E1001" s="206"/>
      <c r="F1001" s="206"/>
      <c r="G1001" s="206"/>
    </row>
    <row r="1002" spans="1:7">
      <c r="A1002" s="205"/>
      <c r="B1002" s="206"/>
      <c r="C1002" s="207"/>
      <c r="D1002" s="206"/>
      <c r="E1002" s="206"/>
      <c r="F1002" s="206"/>
      <c r="G1002" s="206"/>
    </row>
    <row r="1003" spans="1:7">
      <c r="A1003" s="122"/>
    </row>
    <row r="1004" spans="1:7">
      <c r="A1004" s="122"/>
    </row>
    <row r="1005" spans="1:7">
      <c r="A1005" s="122"/>
    </row>
    <row r="1006" spans="1:7">
      <c r="A1006" s="122"/>
    </row>
  </sheetData>
  <sheetProtection insertRows="0" deleteRows="0" sort="0" autoFilter="0"/>
  <conditionalFormatting sqref="A6:I503">
    <cfRule type="expression" dxfId="1" priority="1">
      <formula>AND($C6&lt;&gt;"",OR($A6="",$D6="",$E6="",$F6=""))</formula>
    </cfRule>
  </conditionalFormatting>
  <conditionalFormatting sqref="C6:C503">
    <cfRule type="expression" dxfId="0" priority="2">
      <formula>AND($C6&lt;&gt;"",ABS($C6)&gt;15000)</formula>
    </cfRule>
  </conditionalFormatting>
  <dataValidations xWindow="768" yWindow="683" count="10">
    <dataValidation type="list" allowBlank="1" showInputMessage="1" showErrorMessage="1" errorTitle="Invalid Selection" error="Please select either 'Ops' or 'Project' from the dropdown list." promptTitle="Ops/Project" prompt="Select 'Ops' for operational expenses or 'Project' for project-related costs. This determines which report the expense appears in." sqref="D1003:D1006" xr:uid="{BDA92D46-9203-4793-BDA0-B6AD911F926C}">
      <formula1>Ops_Project</formula1>
    </dataValidation>
    <dataValidation type="list" allowBlank="1" showInputMessage="1" showErrorMessage="1" errorTitle="Invalid Category" error="Please select a valid category from the dropdown list." promptTitle="Category/Project" prompt="Select the budget category. For Ops: choose STAFF/CONSULTANTS or BASIC OPERATIONS. For Projects: choose the specific project name." sqref="E1003:E1006" xr:uid="{FA24B37F-018D-47E1-91DA-8327036DCF3F}">
      <formula1>Projects_Categories</formula1>
    </dataValidation>
    <dataValidation type="list" allowBlank="1" showInputMessage="1" showErrorMessage="1" errorTitle="Invalid Line Item" error="Please select a valid budget line item from the dropdown. Make sure you've selected a Category first." promptTitle="Budget Line Item" prompt="Select the specific budget line item. Options depend on the Category selected in the previous column. Select Category first!" sqref="F1003:F1006" xr:uid="{49D317B9-EB82-4681-B632-85D6A0F20B36}">
      <formula1>INDIRECT(SUBSTITUTE(SUBSTITUTE(E1003,"/","_")," ","_"))</formula1>
    </dataValidation>
    <dataValidation allowBlank="1" showInputMessage="1" showErrorMessage="1" promptTitle="Vendor/Payee" prompt="Enter the vendor or payee name for this transaction." sqref="B6:B1006" xr:uid="{B1BD73A1-540E-4870-9104-C9B569EB7BF3}"/>
    <dataValidation allowBlank="1" showInputMessage="1" showErrorMessage="1" promptTitle="Amount" prompt="Enter the transaction amount. Use positive values for expenses, negative values for vendor credits or refunds." sqref="C504:C1006" xr:uid="{E0EEDE86-37D6-4D87-A482-4B1E76D4E7DE}"/>
    <dataValidation allowBlank="1" showInputMessage="1" showErrorMessage="1" promptTitle="Description/Notes" prompt="Enter a brief description of the transaction (optional but recommended for audit trail)." sqref="G6:G1006" xr:uid="{EEFCF6F1-200E-4BB4-847E-D6FA80797C04}"/>
    <dataValidation type="list" allowBlank="1" showInputMessage="1" showErrorMessage="1" errorTitle="Invalid Line Item" error="Please select a valid budget line item. Make sure you've selected Ops/Project and Category first." promptTitle="Budget Line Item" prompt="Select the specific budget line item. Options depend on the Category selected. Select Ops/Project and Category first!" sqref="F6:F1002" xr:uid="{0389B7DF-0BC6-44AB-9D67-92F2D4599B5B}">
      <formula1>INDIRECT(SUBSTITUTE(SUBSTITUTE(E6,"/","_")," ","_"))</formula1>
    </dataValidation>
    <dataValidation type="list" allowBlank="1" showInputMessage="1" showErrorMessage="1" errorTitle="Invalid Selection" error="Please select either 'Ops' or 'Project' from the dropdown list." promptTitle="Ops/Project" prompt="Select 'Ops' for operational expenses or 'Project' for project-related costs. This determines which categories are available in the next column." sqref="D6:D1002" xr:uid="{01F45F53-2869-4070-9289-3E2BD8CEDFE4}">
      <formula1>Ops_Project</formula1>
    </dataValidation>
    <dataValidation type="list" allowBlank="1" showInputMessage="1" showErrorMessage="1" promptTitle="Category/Project" prompt="Select category. Choose Ops/Project in column D first!" sqref="E6:E1002" xr:uid="{716078CB-9218-472B-A392-81536C6A7C77}">
      <formula1>INDIRECT("Lists!"&amp;IF(D6="Ops","O2:O3","Q2:Q4"))</formula1>
    </dataValidation>
    <dataValidation allowBlank="1" showInputMessage="1" showErrorMessage="1" promptTitle="Amount" prompt="Enter the transaction amount. Use positive values for expenses and negative values for vendor credits or refunds. Yellow means the absolute amount exceeds $15,000 and should be double-checked; it is not an error." sqref="C6:C503" xr:uid="{90698465-B98E-4AF3-BBCC-FEE5C9FF3866}"/>
  </dataValidations>
  <pageMargins left="0.7" right="0.7" top="0.75" bottom="0.75" header="0.3" footer="0.3"/>
  <pageSetup scale="59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768" yWindow="683" count="2">
        <x14:dataValidation type="date" allowBlank="1" showInputMessage="1" showErrorMessage="1" errorTitle="Invalid Date" error="Date must be within the fiscal year range. Check Report Setup Tab for valid date range." promptTitle="Transaction Date" prompt="Enter the transaction date. Must be within the fiscal year defined in Report Setup Tab (currently 7/1/2026 - 6/30/2027)." xr:uid="{08607217-80C6-492E-8CFE-82C866B4205B}">
          <x14:formula1>
            <xm:f>'Report Setup Tab'!$B$4</xm:f>
          </x14:formula1>
          <x14:formula2>
            <xm:f>'Report Setup Tab'!$B$5</xm:f>
          </x14:formula2>
          <xm:sqref>A1003:A1006</xm:sqref>
        </x14:dataValidation>
        <x14:dataValidation type="date" allowBlank="1" showInputMessage="1" showErrorMessage="1" errorTitle="Invalid Date" error="Date must be within the fiscal year range. Check Report Setup Tab for valid date range." promptTitle="Transaction Date" prompt="Enter the transaction date. Must be within the fiscal year defined in Report Setup Tab." xr:uid="{5277CDBC-A08B-4ABB-8A93-83C61EBF54C0}">
          <x14:formula1>
            <xm:f>'Report Setup Tab'!$B$4</xm:f>
          </x14:formula1>
          <x14:formula2>
            <xm:f>'Report Setup Tab'!$B$5</xm:f>
          </x14:formula2>
          <xm:sqref>A27:A1002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08A59-19BF-4D4C-873C-BBAA04E83303}">
  <sheetPr>
    <tabColor theme="5" tint="0.39997558519241921"/>
  </sheetPr>
  <dimension ref="A2:B5"/>
  <sheetViews>
    <sheetView zoomScale="235" zoomScaleNormal="235" workbookViewId="0">
      <selection activeCell="B9" sqref="B9"/>
    </sheetView>
  </sheetViews>
  <sheetFormatPr defaultRowHeight="14.25"/>
  <cols>
    <col min="1" max="1" width="19" bestFit="1" customWidth="1"/>
    <col min="2" max="2" width="12.5" customWidth="1"/>
  </cols>
  <sheetData>
    <row r="2" spans="1:2">
      <c r="A2" t="s">
        <v>92</v>
      </c>
      <c r="B2" s="199" t="s">
        <v>93</v>
      </c>
    </row>
    <row r="3" spans="1:2">
      <c r="A3" t="s">
        <v>94</v>
      </c>
      <c r="B3" s="200">
        <v>46265</v>
      </c>
    </row>
    <row r="4" spans="1:2" ht="15">
      <c r="A4" s="194" t="s">
        <v>95</v>
      </c>
      <c r="B4" s="201">
        <v>46204</v>
      </c>
    </row>
    <row r="5" spans="1:2" ht="15">
      <c r="A5" s="194" t="s">
        <v>96</v>
      </c>
      <c r="B5" s="201">
        <v>46568</v>
      </c>
    </row>
  </sheetData>
  <sheetProtection sheet="1" objects="1" scenarios="1"/>
  <dataValidations count="4">
    <dataValidation allowBlank="1" showInputMessage="1" showErrorMessage="1" promptTitle="Fiscal Year" prompt="Enter the fiscal year label (e.g., 'FY 2026-27'). This appears in report headers." sqref="B2" xr:uid="{DED8CCAB-25EE-4BEC-B150-0F2D37FDA779}"/>
    <dataValidation allowBlank="1" showInputMessage="1" showErrorMessage="1" promptTitle="Month End Date" prompt="Enter the month-end date for reporting. Reports will show YTD totals through this date." sqref="B3" xr:uid="{F1E8C4C3-F27C-4A81-8FB6-13EBC535E33C}"/>
    <dataValidation allowBlank="1" showInputMessage="1" showErrorMessage="1" promptTitle="Fiscal Year Start" prompt="Enter the first day of the fiscal year (e.g., 7/1/2026). Used for date validation in Data Entry Tab." sqref="B4" xr:uid="{F7829CEB-A9B5-4FEC-B3B5-9AA9DE316748}"/>
    <dataValidation allowBlank="1" showInputMessage="1" showErrorMessage="1" promptTitle="Fiscal Year End" prompt="Enter the last day of the fiscal year (e.g., 6/30/2027). Used for date validation in Data Entry Tab." sqref="B5" xr:uid="{5E8C8098-AD1F-4A8C-9B3E-6D46C7EE7589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80C9-D196-4A16-924C-BC85A7A58CB3}">
  <sheetPr>
    <tabColor theme="4" tint="0.59999389629810485"/>
  </sheetPr>
  <dimension ref="A2:F22"/>
  <sheetViews>
    <sheetView showGridLines="0" zoomScale="115" zoomScaleNormal="115" workbookViewId="0">
      <selection activeCell="I12" sqref="I12"/>
    </sheetView>
  </sheetViews>
  <sheetFormatPr defaultRowHeight="14.25"/>
  <cols>
    <col min="1" max="1" width="37.875" style="160" bestFit="1" customWidth="1"/>
    <col min="2" max="4" width="16.625" style="160" customWidth="1"/>
    <col min="5" max="5" width="14" style="160" bestFit="1" customWidth="1"/>
    <col min="6" max="6" width="12" style="160" bestFit="1" customWidth="1"/>
    <col min="7" max="16384" width="9" style="160"/>
  </cols>
  <sheetData>
    <row r="2" spans="1:6" ht="69.75" customHeight="1">
      <c r="A2" s="216" t="str">
        <f>"IWPC BUDGET TO ACTUAL SUMMARY"&amp;CHAR(10)&amp;'Report Setup Tab'!B2&amp;CHAR(10)&amp;"As of "&amp;TEXT('Report Setup Tab'!B3,"m/d/yyyy")</f>
        <v>IWPC BUDGET TO ACTUAL SUMMARY
FY 2026-27
As of 8/31/2026</v>
      </c>
      <c r="B2" s="216"/>
      <c r="C2" s="216"/>
      <c r="D2" s="216"/>
      <c r="E2" s="216"/>
      <c r="F2" s="216"/>
    </row>
    <row r="4" spans="1:6" ht="17.25">
      <c r="A4" s="179"/>
      <c r="B4" s="134" t="s">
        <v>97</v>
      </c>
      <c r="C4" s="134" t="s">
        <v>97</v>
      </c>
      <c r="D4" s="134" t="s">
        <v>97</v>
      </c>
      <c r="E4" s="134" t="s">
        <v>98</v>
      </c>
      <c r="F4" s="134" t="s">
        <v>98</v>
      </c>
    </row>
    <row r="5" spans="1:6" ht="17.25">
      <c r="A5" s="189" t="s">
        <v>99</v>
      </c>
      <c r="B5" s="134" t="s">
        <v>100</v>
      </c>
      <c r="C5" s="134" t="s">
        <v>101</v>
      </c>
      <c r="D5" s="134" t="s">
        <v>102</v>
      </c>
      <c r="E5" s="134" t="s">
        <v>103</v>
      </c>
      <c r="F5" s="134" t="s">
        <v>104</v>
      </c>
    </row>
    <row r="6" spans="1:6" ht="17.25">
      <c r="A6" s="180"/>
      <c r="B6" s="136">
        <f>'Report Setup Tab'!B3</f>
        <v>46265</v>
      </c>
      <c r="C6" s="136" t="s">
        <v>105</v>
      </c>
      <c r="D6" s="136" t="s">
        <v>106</v>
      </c>
      <c r="E6" s="136" t="s">
        <v>106</v>
      </c>
      <c r="F6" s="136" t="s">
        <v>107</v>
      </c>
    </row>
    <row r="7" spans="1:6" ht="15.75">
      <c r="A7" s="181" t="s">
        <v>108</v>
      </c>
      <c r="B7" s="182"/>
      <c r="C7" s="182"/>
      <c r="D7" s="182"/>
      <c r="E7" s="182"/>
      <c r="F7" s="182"/>
    </row>
    <row r="8" spans="1:6">
      <c r="A8" s="167" t="s">
        <v>109</v>
      </c>
      <c r="B8" s="214">
        <f>'Ops Report'!B15</f>
        <v>9570.49</v>
      </c>
      <c r="C8" s="214">
        <f>'Ops Report'!C15</f>
        <v>32245.49</v>
      </c>
      <c r="D8" s="193">
        <f>'Ops Report'!D15</f>
        <v>395000</v>
      </c>
      <c r="E8" s="193">
        <f>D8-C8</f>
        <v>362754.51</v>
      </c>
      <c r="F8" s="183">
        <f>IF(D8=0,0,C8/D8)</f>
        <v>8.1634151898734186E-2</v>
      </c>
    </row>
    <row r="9" spans="1:6" ht="15" thickBot="1">
      <c r="A9" s="167" t="s">
        <v>49</v>
      </c>
      <c r="B9" s="212">
        <f>'Ops Report'!B24</f>
        <v>126.34</v>
      </c>
      <c r="C9" s="212">
        <f>'Ops Report'!C24</f>
        <v>370.53</v>
      </c>
      <c r="D9" s="212">
        <f>'Ops Report'!D24</f>
        <v>7000</v>
      </c>
      <c r="E9" s="212">
        <f>D9-C9</f>
        <v>6629.47</v>
      </c>
      <c r="F9" s="192">
        <f>IF(D9=0,0,C9/D9)</f>
        <v>5.2932857142857136E-2</v>
      </c>
    </row>
    <row r="10" spans="1:6" ht="15">
      <c r="A10" s="190" t="s">
        <v>110</v>
      </c>
      <c r="B10" s="213">
        <f>SUM(B8:B9)</f>
        <v>9696.83</v>
      </c>
      <c r="C10" s="213">
        <f>SUM(C8:C9)</f>
        <v>32616.02</v>
      </c>
      <c r="D10" s="213">
        <f>SUM(D8:D9)</f>
        <v>402000</v>
      </c>
      <c r="E10" s="213">
        <f>D10-C10</f>
        <v>369383.98</v>
      </c>
      <c r="F10" s="191">
        <f>IF(D10=0,0,C10/D10)</f>
        <v>8.1134378109452732E-2</v>
      </c>
    </row>
    <row r="11" spans="1:6">
      <c r="A11" s="177"/>
      <c r="B11" s="182"/>
      <c r="C11" s="182"/>
      <c r="D11" s="182"/>
      <c r="E11" s="182"/>
      <c r="F11" s="182"/>
    </row>
    <row r="12" spans="1:6" ht="15.75">
      <c r="A12" s="181" t="s">
        <v>111</v>
      </c>
      <c r="B12" s="182"/>
      <c r="C12" s="182"/>
      <c r="D12" s="182"/>
      <c r="E12" s="182"/>
      <c r="F12" s="182"/>
    </row>
    <row r="13" spans="1:6">
      <c r="A13" s="167" t="s">
        <v>112</v>
      </c>
      <c r="B13" s="211">
        <f>'Project Report'!B12</f>
        <v>17172.5</v>
      </c>
      <c r="C13" s="211">
        <f>'Project Report'!C12</f>
        <v>28250</v>
      </c>
      <c r="D13" s="211">
        <f>'Project Report'!D12</f>
        <v>180000</v>
      </c>
      <c r="E13" s="211">
        <f>D13-C13</f>
        <v>151750</v>
      </c>
      <c r="F13" s="183">
        <f>IF(D13=0,0,C13/D13)</f>
        <v>0.15694444444444444</v>
      </c>
    </row>
    <row r="14" spans="1:6">
      <c r="A14" s="167" t="s">
        <v>59</v>
      </c>
      <c r="B14" s="211">
        <f>'Project Report'!B18</f>
        <v>11234.75</v>
      </c>
      <c r="C14" s="211">
        <f>'Project Report'!C18</f>
        <v>20146.75</v>
      </c>
      <c r="D14" s="211">
        <f>'Project Report'!D18</f>
        <v>500000</v>
      </c>
      <c r="E14" s="211">
        <f>D14-C14</f>
        <v>479853.25</v>
      </c>
      <c r="F14" s="183">
        <f>IF(D14=0,0,C14/D14)</f>
        <v>4.0293500000000003E-2</v>
      </c>
    </row>
    <row r="15" spans="1:6" ht="15" thickBot="1">
      <c r="A15" s="167" t="s">
        <v>47</v>
      </c>
      <c r="B15" s="212">
        <f>'Project Report'!B24</f>
        <v>265</v>
      </c>
      <c r="C15" s="212">
        <f>'Project Report'!C24</f>
        <v>265</v>
      </c>
      <c r="D15" s="212">
        <f>'Project Report'!D24</f>
        <v>418000</v>
      </c>
      <c r="E15" s="212">
        <f>D15-C15</f>
        <v>417735</v>
      </c>
      <c r="F15" s="192">
        <f>IF(D15=0,0,C15/D15)</f>
        <v>6.3397129186602873E-4</v>
      </c>
    </row>
    <row r="16" spans="1:6" ht="15">
      <c r="A16" s="190" t="s">
        <v>113</v>
      </c>
      <c r="B16" s="213">
        <f>SUM(B13:B15)</f>
        <v>28672.25</v>
      </c>
      <c r="C16" s="213">
        <f>SUM(C13:C15)</f>
        <v>48661.75</v>
      </c>
      <c r="D16" s="213">
        <f>SUM(D13:D15)</f>
        <v>1098000</v>
      </c>
      <c r="E16" s="213">
        <f>D16-C16</f>
        <v>1049338.25</v>
      </c>
      <c r="F16" s="191">
        <f>IF(D16=0,0,C16/D16)</f>
        <v>4.4318533697632057E-2</v>
      </c>
    </row>
    <row r="17" spans="1:6" ht="15" thickBot="1">
      <c r="A17" s="177"/>
      <c r="B17" s="182"/>
      <c r="C17" s="182"/>
      <c r="D17" s="182"/>
      <c r="E17" s="182"/>
      <c r="F17" s="182"/>
    </row>
    <row r="18" spans="1:6" ht="15.75" thickBot="1">
      <c r="A18" s="184" t="s">
        <v>114</v>
      </c>
      <c r="B18" s="185">
        <f>B10+B16</f>
        <v>38369.08</v>
      </c>
      <c r="C18" s="185">
        <f>C10+C16</f>
        <v>81277.77</v>
      </c>
      <c r="D18" s="185">
        <f>D10+D16</f>
        <v>1500000</v>
      </c>
      <c r="E18" s="185">
        <f>D18-C18</f>
        <v>1418722.23</v>
      </c>
      <c r="F18" s="186">
        <f>IF(D18=0,0,C18/D18)</f>
        <v>5.4185179999999999E-2</v>
      </c>
    </row>
    <row r="19" spans="1:6" ht="15" thickTop="1">
      <c r="A19" s="177"/>
      <c r="B19" s="182"/>
      <c r="C19" s="182"/>
      <c r="D19" s="182"/>
      <c r="E19" s="182"/>
      <c r="F19" s="182"/>
    </row>
    <row r="20" spans="1:6">
      <c r="A20" s="187" t="s">
        <v>115</v>
      </c>
      <c r="B20" s="182"/>
      <c r="C20" s="182"/>
      <c r="D20" s="182"/>
      <c r="E20" s="182"/>
      <c r="F20" s="182"/>
    </row>
    <row r="21" spans="1:6">
      <c r="A21" s="188" t="s">
        <v>116</v>
      </c>
      <c r="B21" s="182" t="str">
        <f>IF(B10='Ops Report'!B25,"✓ Ties","✗ Difference: "&amp;TEXT(B10-'Ops Report'!B25,"$#,##0"))</f>
        <v>✓ Ties</v>
      </c>
      <c r="C21" s="182" t="str">
        <f>IF(C10='Ops Report'!C25,"✓ Ties","✗ Difference: "&amp;TEXT(C10-'Ops Report'!C25,"$#,##0"))</f>
        <v>✓ Ties</v>
      </c>
      <c r="D21" s="182" t="str">
        <f>IF(D10='Ops Report'!D25,"✓ Ties","✗ Difference: "&amp;TEXT(D10-'Ops Report'!D25,"$#,##0"))</f>
        <v>✓ Ties</v>
      </c>
      <c r="E21" s="182"/>
      <c r="F21" s="182"/>
    </row>
    <row r="22" spans="1:6">
      <c r="A22" s="188" t="s">
        <v>117</v>
      </c>
      <c r="B22" s="182" t="str">
        <f>IF(B16='Project Report'!B25,"✓ Ties","✗ Difference: "&amp;TEXT(B16-'Project Report'!B25,"$#,##0"))</f>
        <v>✓ Ties</v>
      </c>
      <c r="C22" s="182" t="str">
        <f>IF(C16='Project Report'!C25,"✓ Ties","✗ Difference: "&amp;TEXT(C16-'Project Report'!C25,"$#,##0"))</f>
        <v>✓ Ties</v>
      </c>
      <c r="D22" s="182" t="str">
        <f>IF(D16='Project Report'!D25,"✓ Ties","✗ Difference: "&amp;TEXT(D16-'Project Report'!D25,"$#,##0"))</f>
        <v>✓ Ties</v>
      </c>
      <c r="E22" s="182"/>
      <c r="F22" s="182"/>
    </row>
  </sheetData>
  <sheetProtection sheet="1" objects="1" scenarios="1"/>
  <mergeCells count="1">
    <mergeCell ref="A2:F2"/>
  </mergeCells>
  <printOptions horizontalCentered="1"/>
  <pageMargins left="0.7" right="0.7" top="0.75" bottom="0.75" header="0.3" footer="0.3"/>
  <pageSetup scale="65" orientation="portrait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C706E-814D-4F0C-8EFB-FE61A949E2CE}">
  <sheetPr>
    <tabColor theme="4" tint="0.59999389629810485"/>
  </sheetPr>
  <dimension ref="A1:F39"/>
  <sheetViews>
    <sheetView showGridLines="0" topLeftCell="A2" zoomScaleNormal="100" workbookViewId="0">
      <selection activeCell="C29" sqref="C29"/>
    </sheetView>
  </sheetViews>
  <sheetFormatPr defaultColWidth="10.625" defaultRowHeight="17.25"/>
  <cols>
    <col min="1" max="1" width="43.5" style="131" bestFit="1" customWidth="1"/>
    <col min="2" max="5" width="15.625" style="131" customWidth="1"/>
    <col min="6" max="6" width="14" style="131" bestFit="1" customWidth="1"/>
    <col min="7" max="16384" width="10.625" style="131"/>
  </cols>
  <sheetData>
    <row r="1" spans="1:6" ht="18" customHeight="1">
      <c r="A1" s="130"/>
      <c r="B1" s="130"/>
      <c r="C1" s="130"/>
      <c r="D1" s="130"/>
    </row>
    <row r="2" spans="1:6" ht="78.75" customHeight="1">
      <c r="A2" s="217" t="str">
        <f>"IWPC OPERATIONS BUDGET TO ACTUAL DETAIL"&amp;CHAR(10)&amp;'Report Setup Tab'!B2&amp;CHAR(10)&amp;"As of "&amp;TEXT(B6,"m/d/yyyy")</f>
        <v>IWPC OPERATIONS BUDGET TO ACTUAL DETAIL
FY 2026-27
As of 8/31/2026</v>
      </c>
      <c r="B2" s="217"/>
      <c r="C2" s="217"/>
      <c r="D2" s="217"/>
      <c r="E2" s="217"/>
      <c r="F2" s="217"/>
    </row>
    <row r="3" spans="1:6" ht="18" customHeight="1">
      <c r="A3" s="132"/>
      <c r="B3" s="132"/>
      <c r="C3" s="132"/>
      <c r="D3" s="132"/>
    </row>
    <row r="4" spans="1:6">
      <c r="A4" s="133"/>
      <c r="B4" s="134" t="s">
        <v>97</v>
      </c>
      <c r="C4" s="134" t="s">
        <v>97</v>
      </c>
      <c r="D4" s="134" t="s">
        <v>97</v>
      </c>
      <c r="E4" s="134" t="s">
        <v>98</v>
      </c>
      <c r="F4" s="134" t="s">
        <v>98</v>
      </c>
    </row>
    <row r="5" spans="1:6" ht="18" customHeight="1">
      <c r="A5" s="135" t="s">
        <v>81</v>
      </c>
      <c r="B5" s="134" t="s">
        <v>100</v>
      </c>
      <c r="C5" s="134" t="s">
        <v>101</v>
      </c>
      <c r="D5" s="134" t="s">
        <v>102</v>
      </c>
      <c r="E5" s="134" t="s">
        <v>103</v>
      </c>
      <c r="F5" s="134" t="s">
        <v>104</v>
      </c>
    </row>
    <row r="6" spans="1:6" ht="18" customHeight="1">
      <c r="A6" s="133"/>
      <c r="B6" s="136">
        <f>'Report Setup Tab'!B3</f>
        <v>46265</v>
      </c>
      <c r="C6" s="134" t="s">
        <v>105</v>
      </c>
      <c r="D6" s="134" t="s">
        <v>106</v>
      </c>
      <c r="E6" s="134" t="s">
        <v>106</v>
      </c>
      <c r="F6" s="134" t="s">
        <v>107</v>
      </c>
    </row>
    <row r="7" spans="1:6" s="139" customFormat="1" ht="20.25">
      <c r="A7" s="148" t="s">
        <v>118</v>
      </c>
      <c r="B7" s="137"/>
      <c r="C7" s="137"/>
      <c r="D7" s="138"/>
      <c r="E7" s="138"/>
      <c r="F7" s="138"/>
    </row>
    <row r="8" spans="1:6" ht="18" customHeight="1">
      <c r="A8" s="168" t="s">
        <v>42</v>
      </c>
      <c r="B8" s="215">
        <f>SUMIFS(VendorActivity[Amount],VendorActivity[Budget Line Item],$A8,VendorActivity[Transaction Date],"&gt;="&amp;EOMONTH($B$6,-1)+1,VendorActivity[Transaction Date],"&lt;="&amp;$B$6)</f>
        <v>2275</v>
      </c>
      <c r="C8" s="215">
        <f>SUMIFS(VendorActivity[Amount],VendorActivity[Budget Line Item],$A8,VendorActivity[Transaction Date],"&gt;="&amp;DATE(YEAR($B$6)-IF(MONTH($B$6)&lt;7,1,0),7,1),VendorActivity[Transaction Date],"&lt;="&amp;$B$6)</f>
        <v>3552.5</v>
      </c>
      <c r="D8" s="140">
        <f>60*35*12</f>
        <v>25200</v>
      </c>
      <c r="E8" s="140">
        <f t="shared" ref="E8:E15" si="0">D8-C8</f>
        <v>21647.5</v>
      </c>
      <c r="F8" s="141">
        <f t="shared" ref="F8:F15" si="1">IF(D8=0,0,C8/D8)</f>
        <v>0.14097222222222222</v>
      </c>
    </row>
    <row r="9" spans="1:6" ht="18" customHeight="1">
      <c r="A9" s="168" t="s">
        <v>50</v>
      </c>
      <c r="B9" s="150">
        <f>SUMIFS(VendorActivity[Amount],VendorActivity[Budget Line Item],$A9,VendorActivity[Transaction Date],"&gt;="&amp;EOMONTH($B$6,-1)+1,VendorActivity[Transaction Date],"&lt;="&amp;$B$6)</f>
        <v>0</v>
      </c>
      <c r="C9" s="150">
        <f>SUMIFS(VendorActivity[Amount],VendorActivity[Budget Line Item],$A9,VendorActivity[Transaction Date],"&gt;="&amp;DATE(YEAR($B$6)-IF(MONTH($B$6)&lt;7,1,0),7,1),VendorActivity[Transaction Date],"&lt;="&amp;$B$6)</f>
        <v>0</v>
      </c>
      <c r="D9" s="150">
        <v>150000</v>
      </c>
      <c r="E9" s="150">
        <f t="shared" si="0"/>
        <v>150000</v>
      </c>
      <c r="F9" s="142">
        <f t="shared" si="1"/>
        <v>0</v>
      </c>
    </row>
    <row r="10" spans="1:6" ht="18" customHeight="1">
      <c r="A10" s="168" t="s">
        <v>55</v>
      </c>
      <c r="B10" s="150">
        <f>SUMIFS(VendorActivity[Amount],VendorActivity[Budget Line Item],$A10,VendorActivity[Transaction Date],"&gt;="&amp;EOMONTH($B$6,-1)+1,VendorActivity[Transaction Date],"&lt;="&amp;$B$6)</f>
        <v>6015</v>
      </c>
      <c r="C10" s="150">
        <f>SUMIFS(VendorActivity[Amount],VendorActivity[Budget Line Item],$A10,VendorActivity[Transaction Date],"&gt;="&amp;DATE(YEAR($B$6)-IF(MONTH($B$6)&lt;7,1,0),7,1),VendorActivity[Transaction Date],"&lt;="&amp;$B$6)</f>
        <v>27412.5</v>
      </c>
      <c r="D10" s="150">
        <f>75000-3500</f>
        <v>71500</v>
      </c>
      <c r="E10" s="150">
        <f t="shared" si="0"/>
        <v>44087.5</v>
      </c>
      <c r="F10" s="142">
        <f t="shared" si="1"/>
        <v>0.38339160839160841</v>
      </c>
    </row>
    <row r="11" spans="1:6" ht="18" customHeight="1">
      <c r="A11" s="168" t="s">
        <v>60</v>
      </c>
      <c r="B11" s="150">
        <f>SUMIFS(VendorActivity[Amount],VendorActivity[Budget Line Item],$A11,VendorActivity[Transaction Date],"&gt;="&amp;EOMONTH($B$6,-1)+1,VendorActivity[Transaction Date],"&lt;="&amp;$B$6)</f>
        <v>674.49</v>
      </c>
      <c r="C11" s="150">
        <f>SUMIFS(VendorActivity[Amount],VendorActivity[Budget Line Item],$A11,VendorActivity[Transaction Date],"&gt;="&amp;DATE(YEAR($B$6)-IF(MONTH($B$6)&lt;7,1,0),7,1),VendorActivity[Transaction Date],"&lt;="&amp;$B$6)</f>
        <v>674.49</v>
      </c>
      <c r="D11" s="150">
        <v>25000</v>
      </c>
      <c r="E11" s="150">
        <f t="shared" si="0"/>
        <v>24325.51</v>
      </c>
      <c r="F11" s="142">
        <f t="shared" si="1"/>
        <v>2.6979599999999999E-2</v>
      </c>
    </row>
    <row r="12" spans="1:6" ht="18" customHeight="1">
      <c r="A12" s="168" t="s">
        <v>65</v>
      </c>
      <c r="B12" s="150">
        <f>SUMIFS(VendorActivity[Amount],VendorActivity[Budget Line Item],$A12,VendorActivity[Transaction Date],"&gt;="&amp;EOMONTH($B$6,-1)+1,VendorActivity[Transaction Date],"&lt;="&amp;$B$6)</f>
        <v>0</v>
      </c>
      <c r="C12" s="150">
        <f>SUMIFS(VendorActivity[Amount],VendorActivity[Budget Line Item],$A12,VendorActivity[Transaction Date],"&gt;="&amp;DATE(YEAR($B$6)-IF(MONTH($B$6)&lt;7,1,0),7,1),VendorActivity[Transaction Date],"&lt;="&amp;$B$6)</f>
        <v>0</v>
      </c>
      <c r="D12" s="150">
        <f>50000-3500</f>
        <v>46500</v>
      </c>
      <c r="E12" s="150">
        <f t="shared" si="0"/>
        <v>46500</v>
      </c>
      <c r="F12" s="142">
        <f t="shared" si="1"/>
        <v>0</v>
      </c>
    </row>
    <row r="13" spans="1:6" ht="18" customHeight="1">
      <c r="A13" s="168" t="s">
        <v>67</v>
      </c>
      <c r="B13" s="150">
        <f>SUMIFS(VendorActivity[Amount],VendorActivity[Budget Line Item],$A13,VendorActivity[Transaction Date],"&gt;="&amp;EOMONTH($B$6,-1)+1,VendorActivity[Transaction Date],"&lt;="&amp;$B$6)</f>
        <v>606</v>
      </c>
      <c r="C13" s="150">
        <f>SUMIFS(VendorActivity[Amount],VendorActivity[Budget Line Item],$A13,VendorActivity[Transaction Date],"&gt;="&amp;DATE(YEAR($B$6)-IF(MONTH($B$6)&lt;7,1,0),7,1),VendorActivity[Transaction Date],"&lt;="&amp;$B$6)</f>
        <v>606</v>
      </c>
      <c r="D13" s="150">
        <f>50000-3200</f>
        <v>46800</v>
      </c>
      <c r="E13" s="150">
        <f t="shared" si="0"/>
        <v>46194</v>
      </c>
      <c r="F13" s="142">
        <f t="shared" si="1"/>
        <v>1.2948717948717948E-2</v>
      </c>
    </row>
    <row r="14" spans="1:6" ht="18" customHeight="1" thickBot="1">
      <c r="A14" s="168" t="s">
        <v>69</v>
      </c>
      <c r="B14" s="152">
        <f>SUMIFS(VendorActivity[Amount],VendorActivity[Budget Line Item],$A14,VendorActivity[Transaction Date],"&gt;="&amp;EOMONTH($B$6,-1)+1,VendorActivity[Transaction Date],"&lt;="&amp;$B$6)</f>
        <v>0</v>
      </c>
      <c r="C14" s="152">
        <f>SUMIFS(VendorActivity[Amount],VendorActivity[Budget Line Item],$A14,VendorActivity[Transaction Date],"&gt;="&amp;DATE(YEAR($B$6)-IF(MONTH($B$6)&lt;7,1,0),7,1),VendorActivity[Transaction Date],"&lt;="&amp;$B$6)</f>
        <v>0</v>
      </c>
      <c r="D14" s="152">
        <v>30000</v>
      </c>
      <c r="E14" s="152">
        <f t="shared" si="0"/>
        <v>30000</v>
      </c>
      <c r="F14" s="143">
        <f t="shared" si="1"/>
        <v>0</v>
      </c>
    </row>
    <row r="15" spans="1:6" s="144" customFormat="1" ht="24" customHeight="1">
      <c r="A15" s="145" t="s">
        <v>119</v>
      </c>
      <c r="B15" s="146">
        <f>SUM(B8:B14)</f>
        <v>9570.49</v>
      </c>
      <c r="C15" s="146">
        <f>SUM(C8:C14)</f>
        <v>32245.49</v>
      </c>
      <c r="D15" s="146">
        <f>SUM(D8:D14)</f>
        <v>395000</v>
      </c>
      <c r="E15" s="146">
        <f t="shared" si="0"/>
        <v>362754.51</v>
      </c>
      <c r="F15" s="147">
        <f t="shared" si="1"/>
        <v>8.1634151898734186E-2</v>
      </c>
    </row>
    <row r="16" spans="1:6" s="139" customFormat="1" ht="20.25">
      <c r="A16" s="148" t="s">
        <v>120</v>
      </c>
      <c r="B16" s="137"/>
      <c r="C16" s="137"/>
      <c r="D16" s="148"/>
      <c r="E16" s="148"/>
      <c r="F16" s="149"/>
    </row>
    <row r="17" spans="1:6" ht="18" customHeight="1">
      <c r="A17" s="168" t="s">
        <v>43</v>
      </c>
      <c r="B17" s="150">
        <f>SUMIFS(VendorActivity[Amount],VendorActivity[Budget Line Item],$A17,VendorActivity[Transaction Date],"&gt;="&amp;EOMONTH($B$6,-1)+1,VendorActivity[Transaction Date],"&lt;="&amp;$B$6)</f>
        <v>0</v>
      </c>
      <c r="C17" s="150">
        <f>SUMIFS(VendorActivity[Amount],VendorActivity[Budget Line Item],$A17,VendorActivity[Transaction Date],"&gt;="&amp;DATE(YEAR($B$6)-IF(MONTH($B$6)&lt;7,1,0),7,1),VendorActivity[Transaction Date],"&lt;="&amp;$B$6)</f>
        <v>0</v>
      </c>
      <c r="D17" s="150">
        <v>3500</v>
      </c>
      <c r="E17" s="150">
        <f t="shared" ref="E17:E25" si="2">D17-C17</f>
        <v>3500</v>
      </c>
      <c r="F17" s="151">
        <f t="shared" ref="F17:F25" si="3">IF(D17=0,0,C17/D17)</f>
        <v>0</v>
      </c>
    </row>
    <row r="18" spans="1:6" ht="18" customHeight="1">
      <c r="A18" s="168" t="s">
        <v>51</v>
      </c>
      <c r="B18" s="150">
        <f>SUMIFS(VendorActivity[Amount],VendorActivity[Budget Line Item],$A18,VendorActivity[Transaction Date],"&gt;="&amp;EOMONTH($B$6,-1)+1,VendorActivity[Transaction Date],"&lt;="&amp;$B$6)</f>
        <v>0</v>
      </c>
      <c r="C18" s="150">
        <f>SUMIFS(VendorActivity[Amount],VendorActivity[Budget Line Item],$A18,VendorActivity[Transaction Date],"&gt;="&amp;DATE(YEAR($B$6)-IF(MONTH($B$6)&lt;7,1,0),7,1),VendorActivity[Transaction Date],"&lt;="&amp;$B$6)</f>
        <v>0</v>
      </c>
      <c r="D18" s="150">
        <v>500</v>
      </c>
      <c r="E18" s="150">
        <f t="shared" si="2"/>
        <v>500</v>
      </c>
      <c r="F18" s="151">
        <f t="shared" si="3"/>
        <v>0</v>
      </c>
    </row>
    <row r="19" spans="1:6" ht="18" customHeight="1">
      <c r="A19" s="168" t="s">
        <v>56</v>
      </c>
      <c r="B19" s="150">
        <f>SUMIFS(VendorActivity[Amount],VendorActivity[Budget Line Item],$A19,VendorActivity[Transaction Date],"&gt;="&amp;EOMONTH($B$6,-1)+1,VendorActivity[Transaction Date],"&lt;="&amp;$B$6)</f>
        <v>0</v>
      </c>
      <c r="C19" s="150">
        <f>SUMIFS(VendorActivity[Amount],VendorActivity[Budget Line Item],$A19,VendorActivity[Transaction Date],"&gt;="&amp;DATE(YEAR($B$6)-IF(MONTH($B$6)&lt;7,1,0),7,1),VendorActivity[Transaction Date],"&lt;="&amp;$B$6)</f>
        <v>0</v>
      </c>
      <c r="D19" s="150">
        <v>1000</v>
      </c>
      <c r="E19" s="150">
        <f t="shared" si="2"/>
        <v>1000</v>
      </c>
      <c r="F19" s="151">
        <f t="shared" si="3"/>
        <v>0</v>
      </c>
    </row>
    <row r="20" spans="1:6" ht="18" customHeight="1">
      <c r="A20" s="168" t="s">
        <v>61</v>
      </c>
      <c r="B20" s="150">
        <f>SUMIFS(VendorActivity[Amount],VendorActivity[Budget Line Item],$A20,VendorActivity[Transaction Date],"&gt;="&amp;EOMONTH($B$6,-1)+1,VendorActivity[Transaction Date],"&lt;="&amp;$B$6)</f>
        <v>0</v>
      </c>
      <c r="C20" s="150">
        <f>SUMIFS(VendorActivity[Amount],VendorActivity[Budget Line Item],$A20,VendorActivity[Transaction Date],"&gt;="&amp;DATE(YEAR($B$6)-IF(MONTH($B$6)&lt;7,1,0),7,1),VendorActivity[Transaction Date],"&lt;="&amp;$B$6)</f>
        <v>202</v>
      </c>
      <c r="D20" s="150">
        <v>200</v>
      </c>
      <c r="E20" s="150">
        <f t="shared" si="2"/>
        <v>-2</v>
      </c>
      <c r="F20" s="151">
        <f t="shared" si="3"/>
        <v>1.01</v>
      </c>
    </row>
    <row r="21" spans="1:6" ht="18" customHeight="1">
      <c r="A21" s="168" t="s">
        <v>66</v>
      </c>
      <c r="B21" s="150">
        <f>SUMIFS(VendorActivity[Amount],VendorActivity[Budget Line Item],$A21,VendorActivity[Transaction Date],"&gt;="&amp;EOMONTH($B$6,-1)+1,VendorActivity[Transaction Date],"&lt;="&amp;$B$6)</f>
        <v>42.19</v>
      </c>
      <c r="C21" s="150">
        <f>SUMIFS(VendorActivity[Amount],VendorActivity[Budget Line Item],$A21,VendorActivity[Transaction Date],"&gt;="&amp;DATE(YEAR($B$6)-IF(MONTH($B$6)&lt;7,1,0),7,1),VendorActivity[Transaction Date],"&lt;="&amp;$B$6)</f>
        <v>84.38</v>
      </c>
      <c r="D21" s="150">
        <v>510</v>
      </c>
      <c r="E21" s="150">
        <f t="shared" si="2"/>
        <v>425.62</v>
      </c>
      <c r="F21" s="151">
        <f t="shared" si="3"/>
        <v>0.16545098039215686</v>
      </c>
    </row>
    <row r="22" spans="1:6" ht="18" customHeight="1">
      <c r="A22" s="168" t="s">
        <v>68</v>
      </c>
      <c r="B22" s="150">
        <f>SUMIFS(VendorActivity[Amount],VendorActivity[Budget Line Item],$A22,VendorActivity[Transaction Date],"&gt;="&amp;EOMONTH($B$6,-1)+1,VendorActivity[Transaction Date],"&lt;="&amp;$B$6)</f>
        <v>84.15</v>
      </c>
      <c r="C22" s="150">
        <f>SUMIFS(VendorActivity[Amount],VendorActivity[Budget Line Item],$A22,VendorActivity[Transaction Date],"&gt;="&amp;DATE(YEAR($B$6)-IF(MONTH($B$6)&lt;7,1,0),7,1),VendorActivity[Transaction Date],"&lt;="&amp;$B$6)</f>
        <v>84.15</v>
      </c>
      <c r="D22" s="150">
        <v>500</v>
      </c>
      <c r="E22" s="150">
        <f t="shared" si="2"/>
        <v>415.85</v>
      </c>
      <c r="F22" s="151">
        <f t="shared" si="3"/>
        <v>0.16830000000000001</v>
      </c>
    </row>
    <row r="23" spans="1:6" ht="18" customHeight="1" thickBot="1">
      <c r="A23" s="168" t="s">
        <v>70</v>
      </c>
      <c r="B23" s="152">
        <f>SUMIFS(VendorActivity[Amount],VendorActivity[Budget Line Item],$A23,VendorActivity[Transaction Date],"&gt;="&amp;EOMONTH($B$6,-1)+1,VendorActivity[Transaction Date],"&lt;="&amp;$B$6)</f>
        <v>0</v>
      </c>
      <c r="C23" s="152">
        <f>SUMIFS(VendorActivity[Amount],VendorActivity[Budget Line Item],$A23,VendorActivity[Transaction Date],"&gt;="&amp;DATE(YEAR($B$6)-IF(MONTH($B$6)&lt;7,1,0),7,1),VendorActivity[Transaction Date],"&lt;="&amp;$B$6)</f>
        <v>0</v>
      </c>
      <c r="D23" s="152">
        <v>790</v>
      </c>
      <c r="E23" s="152">
        <f t="shared" si="2"/>
        <v>790</v>
      </c>
      <c r="F23" s="153">
        <f t="shared" si="3"/>
        <v>0</v>
      </c>
    </row>
    <row r="24" spans="1:6" s="154" customFormat="1" ht="24" customHeight="1">
      <c r="A24" s="145" t="s">
        <v>119</v>
      </c>
      <c r="B24" s="146">
        <f>SUM(B17:B23)</f>
        <v>126.34</v>
      </c>
      <c r="C24" s="146">
        <f>SUM(C17:C23)</f>
        <v>370.53</v>
      </c>
      <c r="D24" s="146">
        <f>SUM(D17:D23)</f>
        <v>7000</v>
      </c>
      <c r="E24" s="146">
        <f t="shared" si="2"/>
        <v>6629.47</v>
      </c>
      <c r="F24" s="147">
        <f t="shared" si="3"/>
        <v>5.2932857142857136E-2</v>
      </c>
    </row>
    <row r="25" spans="1:6" s="158" customFormat="1" ht="24.95" customHeight="1">
      <c r="A25" s="155" t="s">
        <v>114</v>
      </c>
      <c r="B25" s="156">
        <f>B15+B24</f>
        <v>9696.83</v>
      </c>
      <c r="C25" s="156">
        <f>C15+C24</f>
        <v>32616.02</v>
      </c>
      <c r="D25" s="156">
        <f>D15+D24</f>
        <v>402000</v>
      </c>
      <c r="E25" s="156">
        <f t="shared" si="2"/>
        <v>369383.98</v>
      </c>
      <c r="F25" s="157">
        <f t="shared" si="3"/>
        <v>8.1134378109452732E-2</v>
      </c>
    </row>
    <row r="26" spans="1:6">
      <c r="A26" s="130"/>
      <c r="B26" s="130"/>
      <c r="C26" s="130"/>
      <c r="D26" s="130"/>
    </row>
    <row r="27" spans="1:6" s="139" customFormat="1">
      <c r="A27" s="159" t="s">
        <v>121</v>
      </c>
      <c r="B27" s="130" t="str">
        <f>IF(B25=SUMIFS(VendorActivity[Amount],VendorActivity[Ops/Project],"Ops",VendorActivity[Transaction Date],"&gt;="&amp;EOMONTH($B$6,-1)+1,VendorActivity[Transaction Date],"&lt;="&amp;$B$6),"✓ Ties","✗ Diff: "&amp;TEXT(B25-SUMIFS(VendorActivity[Amount],VendorActivity[Ops/Project],"Ops",VendorActivity[Transaction Date],"&gt;="&amp;EOMONTH($B$6,-1)+1,VendorActivity[Transaction Date],"&lt;="&amp;$B$6),"$#,##0.00"))</f>
        <v>✓ Ties</v>
      </c>
      <c r="C27" s="130" t="str">
        <f>IF(C25=SUMIFS(VendorActivity[Amount],VendorActivity[Ops/Project],"Ops",VendorActivity[Transaction Date],"&gt;="&amp;DATE(YEAR($B$6)-IF(MONTH($B$6)&lt;7,1,0),7,1),VendorActivity[Transaction Date],"&lt;="&amp;$B$6),"✓ Ties","✗ Diff: "&amp;TEXT(C25-SUMIFS(VendorActivity[Amount],VendorActivity[Ops/Project],"Ops",VendorActivity[Transaction Date],"&gt;="&amp;DATE(YEAR($B$6)-IF(MONTH($B$6)&lt;7,1,0),7,1),VendorActivity[Transaction Date],"&lt;="&amp;$B$6),"$#,##0.00"))</f>
        <v>✓ Ties</v>
      </c>
      <c r="D27" s="130"/>
      <c r="E27" s="131"/>
    </row>
    <row r="28" spans="1:6">
      <c r="A28" s="130"/>
      <c r="B28" s="130"/>
      <c r="C28" s="130"/>
      <c r="D28" s="130"/>
    </row>
    <row r="29" spans="1:6">
      <c r="A29" s="130"/>
      <c r="B29" s="130"/>
      <c r="C29" s="130"/>
      <c r="D29" s="130"/>
    </row>
    <row r="30" spans="1:6">
      <c r="A30" s="130"/>
      <c r="B30" s="130"/>
      <c r="C30" s="130"/>
      <c r="D30" s="130"/>
    </row>
    <row r="31" spans="1:6">
      <c r="A31" s="130"/>
      <c r="B31" s="130"/>
      <c r="C31" s="130"/>
      <c r="D31" s="130"/>
    </row>
    <row r="32" spans="1:6">
      <c r="A32" s="130"/>
      <c r="B32" s="130"/>
      <c r="C32" s="130"/>
      <c r="D32" s="130"/>
    </row>
    <row r="33" spans="1:4">
      <c r="A33" s="130"/>
      <c r="B33" s="130"/>
      <c r="C33" s="130"/>
      <c r="D33" s="130"/>
    </row>
    <row r="34" spans="1:4">
      <c r="A34" s="130"/>
      <c r="B34" s="130"/>
      <c r="C34" s="130"/>
      <c r="D34" s="130"/>
    </row>
    <row r="35" spans="1:4" ht="18" customHeight="1">
      <c r="A35" s="130"/>
      <c r="B35" s="130"/>
      <c r="C35" s="130"/>
      <c r="D35" s="130"/>
    </row>
    <row r="36" spans="1:4" ht="18" customHeight="1">
      <c r="A36" s="130"/>
      <c r="B36" s="130"/>
      <c r="C36" s="130"/>
      <c r="D36" s="130"/>
    </row>
    <row r="37" spans="1:4" ht="18" customHeight="1">
      <c r="A37" s="130"/>
      <c r="B37" s="130"/>
      <c r="C37" s="130"/>
      <c r="D37" s="130"/>
    </row>
    <row r="38" spans="1:4" ht="18" customHeight="1"/>
    <row r="39" spans="1:4" ht="18" customHeight="1"/>
  </sheetData>
  <sheetProtection sheet="1" objects="1" scenarios="1"/>
  <mergeCells count="1">
    <mergeCell ref="A2:F2"/>
  </mergeCells>
  <printOptions horizontalCentered="1"/>
  <pageMargins left="0.25" right="0.25" top="0.75" bottom="0.75" header="0.3" footer="0.3"/>
  <pageSetup scale="65" orientation="portrait" r:id="rId1"/>
  <headerFooter>
    <oddHeader>&amp;L&amp;G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E355-A725-4008-9E0A-5D93095FB6E8}">
  <sheetPr>
    <tabColor theme="4" tint="0.59999389629810485"/>
  </sheetPr>
  <dimension ref="A2:H27"/>
  <sheetViews>
    <sheetView showGridLines="0" zoomScaleNormal="100" zoomScaleSheetLayoutView="100" workbookViewId="0">
      <selection activeCell="C29" sqref="C29"/>
    </sheetView>
  </sheetViews>
  <sheetFormatPr defaultRowHeight="14.25"/>
  <cols>
    <col min="1" max="1" width="51.125" style="160" bestFit="1" customWidth="1"/>
    <col min="2" max="2" width="15.625" style="160" customWidth="1"/>
    <col min="3" max="4" width="16.5" style="160" bestFit="1" customWidth="1"/>
    <col min="5" max="5" width="15" style="160" bestFit="1" customWidth="1"/>
    <col min="6" max="6" width="14.125" style="160" bestFit="1" customWidth="1"/>
    <col min="7" max="16384" width="9" style="160"/>
  </cols>
  <sheetData>
    <row r="2" spans="1:6" ht="87" customHeight="1">
      <c r="A2" s="218" t="str">
        <f>"IWPC PROJECTS BUDGET TO ACTUAL DETAIL"&amp;CHAR(10)&amp;'Report Setup Tab'!B2&amp;CHAR(10)&amp;"As of "&amp;TEXT(B6,"m/d/yyyy")</f>
        <v>IWPC PROJECTS BUDGET TO ACTUAL DETAIL
FY 2026-27
As of 8/31/2026</v>
      </c>
      <c r="B2" s="218"/>
      <c r="C2" s="218"/>
      <c r="D2" s="218"/>
      <c r="E2" s="218"/>
      <c r="F2" s="218"/>
    </row>
    <row r="4" spans="1:6" ht="17.25">
      <c r="A4" s="161"/>
      <c r="B4" s="134" t="s">
        <v>97</v>
      </c>
      <c r="C4" s="134" t="s">
        <v>97</v>
      </c>
      <c r="D4" s="134" t="s">
        <v>97</v>
      </c>
      <c r="E4" s="134" t="s">
        <v>98</v>
      </c>
      <c r="F4" s="134" t="s">
        <v>98</v>
      </c>
    </row>
    <row r="5" spans="1:6" ht="17.25">
      <c r="A5" s="169" t="s">
        <v>81</v>
      </c>
      <c r="B5" s="134" t="s">
        <v>100</v>
      </c>
      <c r="C5" s="134" t="s">
        <v>101</v>
      </c>
      <c r="D5" s="134" t="s">
        <v>102</v>
      </c>
      <c r="E5" s="134" t="s">
        <v>103</v>
      </c>
      <c r="F5" s="134" t="s">
        <v>104</v>
      </c>
    </row>
    <row r="6" spans="1:6" ht="17.25">
      <c r="A6" s="161"/>
      <c r="B6" s="136">
        <f>'Report Setup Tab'!B3</f>
        <v>46265</v>
      </c>
      <c r="C6" s="136" t="s">
        <v>105</v>
      </c>
      <c r="D6" s="136" t="s">
        <v>106</v>
      </c>
      <c r="E6" s="136" t="s">
        <v>106</v>
      </c>
      <c r="F6" s="136" t="s">
        <v>107</v>
      </c>
    </row>
    <row r="7" spans="1:6" ht="17.25">
      <c r="A7" s="148" t="s">
        <v>122</v>
      </c>
    </row>
    <row r="8" spans="1:6" ht="17.25">
      <c r="A8" s="168" t="s">
        <v>45</v>
      </c>
      <c r="B8" s="214">
        <f>SUMIFS(VendorActivity[Amount],VendorActivity[Budget Line Item],$A8,VendorActivity[Category/Project],"New Eel Russian Facility",VendorActivity[Transaction Date],"&gt;="&amp;EOMONTH($B$6,-1)+1,VendorActivity[Transaction Date],"&lt;="&amp;$B$6)</f>
        <v>0</v>
      </c>
      <c r="C8" s="214">
        <f>SUMIFS(VendorActivity[Amount],VendorActivity[Budget Line Item],$A8,VendorActivity[Category/Project],"New Eel Russian Facility",VendorActivity[Transaction Date],"&gt;="&amp;DATE(YEAR($B$6)-IF(MONTH($B$6)&lt;7,1,0),7,1),VendorActivity[Transaction Date],"&lt;="&amp;$B$6)</f>
        <v>0</v>
      </c>
      <c r="D8" s="166">
        <v>0</v>
      </c>
      <c r="E8" s="166">
        <f>D8-C8</f>
        <v>0</v>
      </c>
      <c r="F8" s="162">
        <f>IF(D8=0,0,C8/D8)</f>
        <v>0</v>
      </c>
    </row>
    <row r="9" spans="1:6" ht="17.25">
      <c r="A9" s="168" t="s">
        <v>46</v>
      </c>
      <c r="B9" s="208">
        <f>SUMIFS(VendorActivity[Amount],VendorActivity[Budget Line Item],$A9,VendorActivity[Category/Project],"New Eel Russian Facility",VendorActivity[Transaction Date],"&gt;="&amp;EOMONTH($B$6,-1)+1,VendorActivity[Transaction Date],"&lt;="&amp;$B$6)</f>
        <v>10680</v>
      </c>
      <c r="C9" s="208">
        <f>SUMIFS(VendorActivity[Amount],VendorActivity[Budget Line Item],$A9,VendorActivity[Category/Project],"New Eel Russian Facility",VendorActivity[Transaction Date],"&gt;="&amp;DATE(YEAR($B$6)-IF(MONTH($B$6)&lt;7,1,0),7,1),VendorActivity[Transaction Date],"&lt;="&amp;$B$6)</f>
        <v>18180</v>
      </c>
      <c r="D9" s="208">
        <v>50000</v>
      </c>
      <c r="E9" s="208">
        <f>D9-C9</f>
        <v>31820</v>
      </c>
      <c r="F9" s="162">
        <f>IF(D9=0,0,C9/D9)</f>
        <v>0.36359999999999998</v>
      </c>
    </row>
    <row r="10" spans="1:6" ht="17.25">
      <c r="A10" s="168" t="s">
        <v>44</v>
      </c>
      <c r="B10" s="208">
        <f>SUMIFS(VendorActivity[Amount],VendorActivity[Budget Line Item],$A10,VendorActivity[Category/Project],"New Eel Russian Facility",VendorActivity[Transaction Date],"&gt;="&amp;EOMONTH($B$6,-1)+1,VendorActivity[Transaction Date],"&lt;="&amp;$B$6)</f>
        <v>6492.5</v>
      </c>
      <c r="C10" s="208">
        <f>SUMIFS(VendorActivity[Amount],VendorActivity[Budget Line Item],$A10,VendorActivity[Category/Project],"New Eel Russian Facility",VendorActivity[Transaction Date],"&gt;="&amp;DATE(YEAR($B$6)-IF(MONTH($B$6)&lt;7,1,0),7,1),VendorActivity[Transaction Date],"&lt;="&amp;$B$6)</f>
        <v>10070</v>
      </c>
      <c r="D10" s="208">
        <v>70000</v>
      </c>
      <c r="E10" s="208">
        <f>D10-C10</f>
        <v>59930</v>
      </c>
      <c r="F10" s="162">
        <f>IF(D10=0,0,C10/D10)</f>
        <v>0.14385714285714285</v>
      </c>
    </row>
    <row r="11" spans="1:6" ht="18" thickBot="1">
      <c r="A11" s="168" t="s">
        <v>63</v>
      </c>
      <c r="B11" s="209">
        <f>SUMIFS(VendorActivity[Amount],VendorActivity[Budget Line Item],$A11,VendorActivity[Category/Project],"New Eel Russian Facility",VendorActivity[Transaction Date],"&gt;="&amp;EOMONTH($B$6,-1)+1,VendorActivity[Transaction Date],"&lt;="&amp;$B$6)</f>
        <v>0</v>
      </c>
      <c r="C11" s="209">
        <f>SUMIFS(VendorActivity[Amount],VendorActivity[Budget Line Item],$A11,VendorActivity[Category/Project],"New Eel Russian Facility",VendorActivity[Transaction Date],"&gt;="&amp;DATE(YEAR($B$6)-IF(MONTH($B$6)&lt;7,1,0),7,1),VendorActivity[Transaction Date],"&lt;="&amp;$B$6)</f>
        <v>0</v>
      </c>
      <c r="D11" s="209">
        <v>60000</v>
      </c>
      <c r="E11" s="209">
        <f>D11-C11</f>
        <v>60000</v>
      </c>
      <c r="F11" s="164">
        <f>IF(D11=0,0,C11/D11)</f>
        <v>0</v>
      </c>
    </row>
    <row r="12" spans="1:6" ht="23.25" customHeight="1">
      <c r="A12" s="173" t="s">
        <v>119</v>
      </c>
      <c r="B12" s="174">
        <f>SUM(B8:B11)</f>
        <v>17172.5</v>
      </c>
      <c r="C12" s="174">
        <f>SUM(C8:C11)</f>
        <v>28250</v>
      </c>
      <c r="D12" s="174">
        <f>SUM(D8:D11)</f>
        <v>180000</v>
      </c>
      <c r="E12" s="174">
        <f>D12-C12</f>
        <v>151750</v>
      </c>
      <c r="F12" s="175">
        <f>IF(D12=0,0,C12/D12)</f>
        <v>0.15694444444444444</v>
      </c>
    </row>
    <row r="13" spans="1:6" ht="17.25">
      <c r="A13" s="148" t="s">
        <v>123</v>
      </c>
      <c r="B13" s="165"/>
      <c r="C13" s="165"/>
      <c r="D13" s="165"/>
      <c r="E13" s="165"/>
    </row>
    <row r="14" spans="1:6" ht="17.25">
      <c r="A14" s="168" t="s">
        <v>46</v>
      </c>
      <c r="B14" s="208">
        <f>SUMIFS(VendorActivity[Amount],VendorActivity[Budget Line Item],$A14,VendorActivity[Category/Project],"Lake Mendocino Increased Storage Capacity",VendorActivity[Transaction Date],"&gt;="&amp;EOMONTH($B$6,-1)+1,VendorActivity[Transaction Date],"&lt;="&amp;$B$6)</f>
        <v>0</v>
      </c>
      <c r="C14" s="208">
        <f>SUMIFS(VendorActivity[Amount],VendorActivity[Budget Line Item],$A14,VendorActivity[Category/Project],"Lake Mendocino Increased Storage Capacity",VendorActivity[Transaction Date],"&gt;="&amp;DATE(YEAR($B$6)-IF(MONTH($B$6)&lt;7,1,0),7,1),VendorActivity[Transaction Date],"&lt;="&amp;$B$6)</f>
        <v>0</v>
      </c>
      <c r="D14" s="208">
        <v>50000</v>
      </c>
      <c r="E14" s="208">
        <f>D14-C14</f>
        <v>50000</v>
      </c>
      <c r="F14" s="162">
        <f>IF(D14=0,0,C14/D14)</f>
        <v>0</v>
      </c>
    </row>
    <row r="15" spans="1:6" ht="17.25">
      <c r="A15" s="168" t="s">
        <v>53</v>
      </c>
      <c r="B15" s="208">
        <f>SUMIFS(VendorActivity[Amount],VendorActivity[Budget Line Item],$A15,VendorActivity[Category/Project],"Lake Mendocino Increased Storage Capacity",VendorActivity[Transaction Date],"&gt;="&amp;EOMONTH($B$6,-1)+1,VendorActivity[Transaction Date],"&lt;="&amp;$B$6)</f>
        <v>265</v>
      </c>
      <c r="C15" s="208">
        <f>SUMIFS(VendorActivity[Amount],VendorActivity[Budget Line Item],$A15,VendorActivity[Category/Project],"Lake Mendocino Increased Storage Capacity",VendorActivity[Transaction Date],"&gt;="&amp;DATE(YEAR($B$6)-IF(MONTH($B$6)&lt;7,1,0),7,1),VendorActivity[Transaction Date],"&lt;="&amp;$B$6)</f>
        <v>662.5</v>
      </c>
      <c r="D15" s="208">
        <v>80000</v>
      </c>
      <c r="E15" s="208">
        <f>D15-C15</f>
        <v>79337.5</v>
      </c>
      <c r="F15" s="162">
        <f>IF(D15=0,0,C15/D15)</f>
        <v>8.2812500000000004E-3</v>
      </c>
    </row>
    <row r="16" spans="1:6" ht="17.25">
      <c r="A16" s="168" t="s">
        <v>58</v>
      </c>
      <c r="B16" s="208">
        <f>SUMIFS(VendorActivity[Amount],VendorActivity[Budget Line Item],$A16,VendorActivity[Category/Project],"Lake Mendocino Increased Storage Capacity",VendorActivity[Transaction Date],"&gt;="&amp;EOMONTH($B$6,-1)+1,VendorActivity[Transaction Date],"&lt;="&amp;$B$6)</f>
        <v>10969.75</v>
      </c>
      <c r="C16" s="208">
        <f>SUMIFS(VendorActivity[Amount],VendorActivity[Budget Line Item],$A16,VendorActivity[Category/Project],"Lake Mendocino Increased Storage Capacity",VendorActivity[Transaction Date],"&gt;="&amp;DATE(YEAR($B$6)-IF(MONTH($B$6)&lt;7,1,0),7,1),VendorActivity[Transaction Date],"&lt;="&amp;$B$6)</f>
        <v>19484.25</v>
      </c>
      <c r="D16" s="208">
        <v>250000</v>
      </c>
      <c r="E16" s="208">
        <f>D16-C16</f>
        <v>230515.75</v>
      </c>
      <c r="F16" s="162">
        <f>IF(D16=0,0,C16/D16)</f>
        <v>7.7937000000000006E-2</v>
      </c>
    </row>
    <row r="17" spans="1:8" ht="18" thickBot="1">
      <c r="A17" s="168" t="s">
        <v>64</v>
      </c>
      <c r="B17" s="210">
        <f>SUMIFS(VendorActivity[Amount],VendorActivity[Budget Line Item],$A17,VendorActivity[Category/Project],"Lake Mendocino Increased Storage Capacity",VendorActivity[Transaction Date],"&gt;="&amp;EOMONTH($B$6,-1)+1,VendorActivity[Transaction Date],"&lt;="&amp;$B$6)</f>
        <v>0</v>
      </c>
      <c r="C17" s="210">
        <f>SUMIFS(VendorActivity[Amount],VendorActivity[Budget Line Item],$A17,VendorActivity[Category/Project],"Lake Mendocino Increased Storage Capacity",VendorActivity[Transaction Date],"&gt;="&amp;DATE(YEAR($B$6)-IF(MONTH($B$6)&lt;7,1,0),7,1),VendorActivity[Transaction Date],"&lt;="&amp;$B$6)</f>
        <v>0</v>
      </c>
      <c r="D17" s="210">
        <v>120000</v>
      </c>
      <c r="E17" s="210">
        <f>D17-C17</f>
        <v>120000</v>
      </c>
      <c r="F17" s="164">
        <f>IF(D17=0,0,C17/D17)</f>
        <v>0</v>
      </c>
    </row>
    <row r="18" spans="1:8" ht="23.25" customHeight="1">
      <c r="A18" s="173" t="s">
        <v>119</v>
      </c>
      <c r="B18" s="174">
        <f>SUM(B14:B17)</f>
        <v>11234.75</v>
      </c>
      <c r="C18" s="174">
        <f>SUM(C14:C17)</f>
        <v>20146.75</v>
      </c>
      <c r="D18" s="174">
        <f>SUM(D14:D17)</f>
        <v>500000</v>
      </c>
      <c r="E18" s="174">
        <f>D18-C18</f>
        <v>479853.25</v>
      </c>
      <c r="F18" s="175">
        <f>IF(D18=0,0,C18/D18)</f>
        <v>4.0293500000000003E-2</v>
      </c>
    </row>
    <row r="19" spans="1:8" ht="17.25">
      <c r="A19" s="148" t="s">
        <v>124</v>
      </c>
    </row>
    <row r="20" spans="1:8" ht="17.25">
      <c r="A20" s="168" t="s">
        <v>44</v>
      </c>
      <c r="B20" s="211">
        <f>SUMIFS(VendorActivity[Amount],VendorActivity[Budget Line Item],$A20,VendorActivity[Category/Project],"Potter Valley Storage",VendorActivity[Transaction Date],"&gt;="&amp;EOMONTH($B$6,-1)+1,VendorActivity[Transaction Date],"&lt;="&amp;$B$6)</f>
        <v>0</v>
      </c>
      <c r="C20" s="211">
        <f>SUMIFS(VendorActivity[Amount],VendorActivity[Budget Line Item],$A20,VendorActivity[Category/Project],"Potter Valley Storage",VendorActivity[Transaction Date],"&gt;="&amp;DATE(YEAR($B$6)-IF(MONTH($B$6)&lt;7,1,0),7,1),VendorActivity[Transaction Date],"&lt;="&amp;$B$6)</f>
        <v>0</v>
      </c>
      <c r="D20" s="211">
        <v>50000</v>
      </c>
      <c r="E20" s="211">
        <f t="shared" ref="E20:E25" si="0">D20-C20</f>
        <v>50000</v>
      </c>
      <c r="F20" s="162">
        <f t="shared" ref="F20:F25" si="1">IF(D20=0,0,C20/D20)</f>
        <v>0</v>
      </c>
    </row>
    <row r="21" spans="1:8" ht="17.25">
      <c r="A21" s="168" t="s">
        <v>52</v>
      </c>
      <c r="B21" s="211">
        <f>SUMIFS(VendorActivity[Amount],VendorActivity[Budget Line Item],$A21,VendorActivity[Category/Project],"Potter Valley Storage",VendorActivity[Transaction Date],"&gt;="&amp;EOMONTH($B$6,-1)+1,VendorActivity[Transaction Date],"&lt;="&amp;$B$6)</f>
        <v>0</v>
      </c>
      <c r="C21" s="211">
        <f>SUMIFS(VendorActivity[Amount],VendorActivity[Budget Line Item],$A21,VendorActivity[Category/Project],"Potter Valley Storage",VendorActivity[Transaction Date],"&gt;="&amp;DATE(YEAR($B$6)-IF(MONTH($B$6)&lt;7,1,0),7,1),VendorActivity[Transaction Date],"&lt;="&amp;$B$6)</f>
        <v>0</v>
      </c>
      <c r="D21" s="211">
        <v>50000</v>
      </c>
      <c r="E21" s="211">
        <f t="shared" si="0"/>
        <v>50000</v>
      </c>
      <c r="F21" s="162">
        <f t="shared" si="1"/>
        <v>0</v>
      </c>
    </row>
    <row r="22" spans="1:8" ht="34.5">
      <c r="A22" s="176" t="s">
        <v>57</v>
      </c>
      <c r="B22" s="211">
        <f>SUMIFS(VendorActivity[Amount],VendorActivity[Budget Line Item],$A22,VendorActivity[Category/Project],"Potter Valley Storage",VendorActivity[Transaction Date],"&gt;="&amp;EOMONTH($B$6,-1)+1,VendorActivity[Transaction Date],"&lt;="&amp;$B$6)</f>
        <v>0</v>
      </c>
      <c r="C22" s="211">
        <f>SUMIFS(VendorActivity[Amount],VendorActivity[Budget Line Item],$A22,VendorActivity[Category/Project],"Potter Valley Storage",VendorActivity[Transaction Date],"&gt;="&amp;DATE(YEAR($B$6)-IF(MONTH($B$6)&lt;7,1,0),7,1),VendorActivity[Transaction Date],"&lt;="&amp;$B$6)</f>
        <v>0</v>
      </c>
      <c r="D22" s="211">
        <v>68000</v>
      </c>
      <c r="E22" s="211">
        <f t="shared" si="0"/>
        <v>68000</v>
      </c>
      <c r="F22" s="162">
        <f t="shared" si="1"/>
        <v>0</v>
      </c>
    </row>
    <row r="23" spans="1:8" ht="18" thickBot="1">
      <c r="A23" s="168" t="s">
        <v>62</v>
      </c>
      <c r="B23" s="212">
        <f>SUMIFS(VendorActivity[Amount],VendorActivity[Budget Line Item],$A23,VendorActivity[Category/Project],"Potter Valley Storage",VendorActivity[Transaction Date],"&gt;="&amp;EOMONTH($B$6,-1)+1,VendorActivity[Transaction Date],"&lt;="&amp;$B$6)</f>
        <v>265</v>
      </c>
      <c r="C23" s="212">
        <f>SUMIFS(VendorActivity[Amount],VendorActivity[Budget Line Item],$A23,VendorActivity[Category/Project],"Potter Valley Storage",VendorActivity[Transaction Date],"&gt;="&amp;DATE(YEAR($B$6)-IF(MONTH($B$6)&lt;7,1,0),7,1),VendorActivity[Transaction Date],"&lt;="&amp;$B$6)</f>
        <v>265</v>
      </c>
      <c r="D23" s="212">
        <v>250000</v>
      </c>
      <c r="E23" s="212">
        <f t="shared" si="0"/>
        <v>249735</v>
      </c>
      <c r="F23" s="164">
        <f t="shared" si="1"/>
        <v>1.06E-3</v>
      </c>
    </row>
    <row r="24" spans="1:8" ht="23.25" customHeight="1">
      <c r="A24" s="173" t="s">
        <v>119</v>
      </c>
      <c r="B24" s="174">
        <f>SUM(B20:B23)</f>
        <v>265</v>
      </c>
      <c r="C24" s="174">
        <f>SUM(C20:C23)</f>
        <v>265</v>
      </c>
      <c r="D24" s="174">
        <f>SUM(D20:D23)</f>
        <v>418000</v>
      </c>
      <c r="E24" s="174">
        <f t="shared" si="0"/>
        <v>417735</v>
      </c>
      <c r="F24" s="175">
        <f t="shared" si="1"/>
        <v>6.3397129186602873E-4</v>
      </c>
    </row>
    <row r="25" spans="1:8" ht="19.5" customHeight="1">
      <c r="A25" s="170" t="s">
        <v>114</v>
      </c>
      <c r="B25" s="171">
        <f>B12+B18+B24</f>
        <v>28672.25</v>
      </c>
      <c r="C25" s="171">
        <f>C12+C18+C24</f>
        <v>48661.75</v>
      </c>
      <c r="D25" s="171">
        <f>D12+D18+D24</f>
        <v>1098000</v>
      </c>
      <c r="E25" s="171">
        <f t="shared" si="0"/>
        <v>1049338.25</v>
      </c>
      <c r="F25" s="172">
        <f t="shared" si="1"/>
        <v>4.4318533697632057E-2</v>
      </c>
      <c r="H25" s="178" t="s">
        <v>125</v>
      </c>
    </row>
    <row r="27" spans="1:8" ht="15">
      <c r="A27" s="163" t="s">
        <v>121</v>
      </c>
      <c r="B27" s="160" t="str">
        <f>IF(B25=SUMIFS(VendorActivity[Amount],VendorActivity[Ops/Project],"Project",VendorActivity[Transaction Date],"&gt;="&amp;EOMONTH($B$6,-1)+1,VendorActivity[Transaction Date],"&lt;="&amp;$B$6),"✓ Ties","✗ Diff: "&amp;TEXT(B25-SUMIFS(VendorActivity[Amount],VendorActivity[Ops/Project],"Project",VendorActivity[Transaction Date],"&gt;="&amp;EOMONTH($B$6,-1)+1,VendorActivity[Transaction Date],"&lt;="&amp;$B$6),"$#,##0.00"))</f>
        <v>✓ Ties</v>
      </c>
      <c r="C27" s="160" t="str">
        <f>IF(C25=SUMIFS(VendorActivity[Amount],VendorActivity[Ops/Project],"Project",VendorActivity[Transaction Date],"&gt;="&amp;DATE(YEAR($B$6)-IF(MONTH($B$6)&lt;7,1,0),7,1),VendorActivity[Transaction Date],"&lt;="&amp;$B$6),"✓ Ties","✗ Diff: "&amp;TEXT(C25-SUMIFS(VendorActivity[Amount],VendorActivity[Ops/Project],"Project",VendorActivity[Transaction Date],"&gt;="&amp;DATE(YEAR($B$6)-IF(MONTH($B$6)&lt;7,1,0),7,1),VendorActivity[Transaction Date],"&lt;="&amp;$B$6),"$#,##0.00"))</f>
        <v>✓ Ties</v>
      </c>
    </row>
  </sheetData>
  <sheetProtection sheet="1" objects="1" scenarios="1"/>
  <mergeCells count="1">
    <mergeCell ref="A2:F2"/>
  </mergeCells>
  <printOptions horizontalCentered="1"/>
  <pageMargins left="0.25" right="0.25" top="0.75" bottom="0.75" header="0.3" footer="0.3"/>
  <pageSetup scale="65" orientation="portrait" r:id="rId1"/>
  <headerFooter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0838-4CC5-450E-8270-66907EFE75C1}">
  <sheetPr>
    <pageSetUpPr fitToPage="1"/>
  </sheetPr>
  <dimension ref="A1:I30"/>
  <sheetViews>
    <sheetView workbookViewId="0">
      <selection activeCell="E29" sqref="E29"/>
    </sheetView>
  </sheetViews>
  <sheetFormatPr defaultColWidth="10.625" defaultRowHeight="18" customHeight="1"/>
  <cols>
    <col min="1" max="1" width="6" style="3" customWidth="1"/>
    <col min="2" max="2" width="49" style="3" bestFit="1" customWidth="1"/>
    <col min="3" max="3" width="15.625" style="3" customWidth="1"/>
    <col min="4" max="4" width="3.875" style="3" customWidth="1"/>
    <col min="5" max="5" width="16.125" style="3" customWidth="1"/>
    <col min="6" max="6" width="15.875" style="3" customWidth="1"/>
    <col min="7" max="7" width="14.75" style="3" customWidth="1"/>
    <col min="8" max="8" width="3.875" style="3" customWidth="1"/>
    <col min="9" max="9" width="18.75" style="77" customWidth="1"/>
    <col min="10" max="16384" width="10.625" style="3"/>
  </cols>
  <sheetData>
    <row r="1" spans="1:9" ht="18" customHeight="1">
      <c r="A1" s="1"/>
      <c r="B1" s="2"/>
      <c r="C1" s="2"/>
      <c r="D1" s="2"/>
      <c r="E1" s="2"/>
      <c r="F1" s="2"/>
      <c r="H1" s="2"/>
      <c r="I1" s="4"/>
    </row>
    <row r="2" spans="1:9" ht="50.25" customHeight="1">
      <c r="B2" s="219" t="s">
        <v>126</v>
      </c>
      <c r="C2" s="220"/>
      <c r="D2" s="220"/>
      <c r="E2" s="220"/>
      <c r="F2" s="220"/>
      <c r="G2" s="220"/>
      <c r="H2" s="220"/>
      <c r="I2" s="220"/>
    </row>
    <row r="3" spans="1:9" ht="18" customHeight="1" thickBot="1">
      <c r="B3" s="5"/>
      <c r="C3" s="5"/>
      <c r="D3" s="5"/>
      <c r="E3" s="6"/>
      <c r="F3" s="6"/>
      <c r="H3" s="5"/>
      <c r="I3" s="6"/>
    </row>
    <row r="4" spans="1:9" ht="25.5" customHeight="1">
      <c r="B4" s="7"/>
      <c r="C4" s="7"/>
      <c r="D4" s="8"/>
      <c r="E4" s="221" t="s">
        <v>127</v>
      </c>
      <c r="F4" s="222"/>
      <c r="G4" s="10"/>
      <c r="H4" s="8"/>
      <c r="I4" s="11"/>
    </row>
    <row r="5" spans="1:9" ht="18" customHeight="1">
      <c r="B5" s="12" t="s">
        <v>81</v>
      </c>
      <c r="C5" s="13" t="s">
        <v>97</v>
      </c>
      <c r="D5" s="14"/>
      <c r="E5" s="15" t="s">
        <v>128</v>
      </c>
      <c r="F5" s="16" t="s">
        <v>129</v>
      </c>
      <c r="G5" s="16" t="s">
        <v>130</v>
      </c>
      <c r="H5" s="14"/>
      <c r="I5" s="17"/>
    </row>
    <row r="6" spans="1:9" ht="18" customHeight="1" thickBot="1">
      <c r="B6" s="18"/>
      <c r="C6" s="18"/>
      <c r="D6" s="19"/>
      <c r="E6" s="20" t="s">
        <v>131</v>
      </c>
      <c r="F6" s="21"/>
      <c r="G6" s="22" t="s">
        <v>132</v>
      </c>
      <c r="H6" s="19"/>
      <c r="I6" s="23" t="s">
        <v>133</v>
      </c>
    </row>
    <row r="7" spans="1:9" s="30" customFormat="1" ht="17.45" customHeight="1">
      <c r="A7" s="24"/>
      <c r="B7" s="25" t="s">
        <v>108</v>
      </c>
      <c r="C7" s="26"/>
      <c r="D7" s="26"/>
      <c r="E7" s="27"/>
      <c r="F7" s="27"/>
      <c r="G7" s="28"/>
      <c r="H7" s="26"/>
      <c r="I7" s="29"/>
    </row>
    <row r="8" spans="1:9" s="30" customFormat="1" ht="22.7" customHeight="1">
      <c r="A8" s="24"/>
      <c r="B8" s="31" t="s">
        <v>109</v>
      </c>
      <c r="C8" s="32">
        <f>'Updated IWPC 26-27 Ops'!C15</f>
        <v>395000</v>
      </c>
      <c r="D8" s="32"/>
      <c r="E8" s="32">
        <f>'Updated IWPC 26-27 Ops'!E15</f>
        <v>370000</v>
      </c>
      <c r="F8" s="32">
        <f>'Updated IWPC 26-27 Ops'!F15</f>
        <v>25000</v>
      </c>
      <c r="G8" s="33">
        <f>SUM(E8:F8)</f>
        <v>395000</v>
      </c>
      <c r="H8" s="26"/>
      <c r="I8" s="29"/>
    </row>
    <row r="9" spans="1:9" s="30" customFormat="1" ht="22.7" customHeight="1">
      <c r="A9" s="24"/>
      <c r="B9" s="31" t="s">
        <v>49</v>
      </c>
      <c r="C9" s="32">
        <f>'Updated IWPC 26-27 Ops'!C25</f>
        <v>7000</v>
      </c>
      <c r="D9" s="32"/>
      <c r="E9" s="32">
        <f>'Updated IWPC 26-27 Ops'!E25</f>
        <v>7000</v>
      </c>
      <c r="F9" s="32">
        <f>'Updated IWPC 26-27 Ops'!F25</f>
        <v>0</v>
      </c>
      <c r="G9" s="33">
        <f>SUM(E9:F9)</f>
        <v>7000</v>
      </c>
      <c r="H9" s="26"/>
      <c r="I9" s="29"/>
    </row>
    <row r="10" spans="1:9" s="30" customFormat="1" ht="10.7" customHeight="1">
      <c r="A10" s="24"/>
      <c r="B10" s="34"/>
      <c r="C10" s="35"/>
      <c r="D10" s="35"/>
      <c r="E10" s="35"/>
      <c r="F10" s="35"/>
      <c r="G10" s="36"/>
      <c r="H10" s="26"/>
      <c r="I10" s="29"/>
    </row>
    <row r="11" spans="1:9" s="30" customFormat="1" ht="16.7" customHeight="1">
      <c r="A11" s="24"/>
      <c r="B11" s="37" t="s">
        <v>111</v>
      </c>
      <c r="C11" s="35"/>
      <c r="D11" s="35"/>
      <c r="E11" s="35"/>
      <c r="F11" s="35"/>
      <c r="G11" s="36"/>
      <c r="H11" s="26"/>
      <c r="I11" s="29"/>
    </row>
    <row r="12" spans="1:9" s="30" customFormat="1" ht="22.7" customHeight="1">
      <c r="A12" s="24"/>
      <c r="B12" s="31" t="str">
        <f>'Updated IWPC 26-27 Projects'!B9</f>
        <v>New Eel Russian Facility (NERF)</v>
      </c>
      <c r="C12" s="32">
        <f>'Updated IWPC 26-27 Projects'!D14</f>
        <v>180000</v>
      </c>
      <c r="D12" s="32"/>
      <c r="E12" s="32">
        <f>'Updated IWPC 26-27 Projects'!F14</f>
        <v>130000</v>
      </c>
      <c r="F12" s="32">
        <f>'Updated IWPC 26-27 Projects'!G14</f>
        <v>50000</v>
      </c>
      <c r="G12" s="33">
        <f>SUM(E12:F12)</f>
        <v>180000</v>
      </c>
      <c r="H12" s="26"/>
      <c r="I12" s="29"/>
    </row>
    <row r="13" spans="1:9" s="30" customFormat="1" ht="22.7" customHeight="1">
      <c r="A13" s="24"/>
      <c r="B13" s="31" t="str">
        <f>'Updated IWPC 26-27 Projects'!B16</f>
        <v>Lake Mendocino Increased Storage Capacity</v>
      </c>
      <c r="C13" s="32">
        <f>'Updated IWPC 26-27 Projects'!D21</f>
        <v>500000</v>
      </c>
      <c r="D13" s="32"/>
      <c r="E13" s="32" cm="1">
        <f t="array" ref="E13:F13">'Updated IWPC 26-27 Projects'!F21:G21</f>
        <v>250000</v>
      </c>
      <c r="F13" s="32">
        <v>250000</v>
      </c>
      <c r="G13" s="33">
        <f>SUM(E13:F13)</f>
        <v>500000</v>
      </c>
      <c r="H13" s="26"/>
      <c r="I13" s="29"/>
    </row>
    <row r="14" spans="1:9" s="30" customFormat="1" ht="22.7" customHeight="1">
      <c r="A14" s="24"/>
      <c r="B14" s="31" t="str">
        <f>'Updated IWPC 26-27 Projects'!B24</f>
        <v>Potter Valley Storage (GW, tributaries, ponds, etc.)</v>
      </c>
      <c r="C14" s="32">
        <f>'Updated IWPC 26-27 Projects'!D29</f>
        <v>418000</v>
      </c>
      <c r="D14" s="32"/>
      <c r="E14" s="32">
        <f>'Updated IWPC 26-27 Projects'!F29</f>
        <v>138000</v>
      </c>
      <c r="F14" s="32">
        <f>'Updated IWPC 26-27 Projects'!G29</f>
        <v>280000</v>
      </c>
      <c r="G14" s="33">
        <f>SUM(E14:F14)</f>
        <v>418000</v>
      </c>
      <c r="H14" s="26"/>
      <c r="I14" s="29"/>
    </row>
    <row r="15" spans="1:9" ht="18" customHeight="1">
      <c r="B15" s="38"/>
      <c r="C15" s="38"/>
      <c r="D15" s="38"/>
      <c r="E15" s="39"/>
      <c r="F15" s="40"/>
      <c r="G15" s="41"/>
      <c r="H15" s="38"/>
      <c r="I15" s="42"/>
    </row>
    <row r="16" spans="1:9" s="43" customFormat="1" ht="24.95" customHeight="1">
      <c r="B16" s="44" t="s">
        <v>114</v>
      </c>
      <c r="C16" s="45">
        <f>SUM(C8:C14)</f>
        <v>1500000</v>
      </c>
      <c r="D16" s="45"/>
      <c r="E16" s="45">
        <f>SUM(E8:E14)</f>
        <v>895000</v>
      </c>
      <c r="F16" s="45">
        <f>SUM(F8:F14)</f>
        <v>605000</v>
      </c>
      <c r="G16" s="45">
        <f>SUM(G8:G14)</f>
        <v>1500000</v>
      </c>
      <c r="H16" s="45"/>
      <c r="I16" s="46"/>
    </row>
    <row r="17" spans="2:9" ht="36" customHeight="1" thickBot="1">
      <c r="B17" s="2"/>
      <c r="C17" s="2"/>
      <c r="D17" s="2"/>
      <c r="E17" s="47"/>
      <c r="F17" s="47"/>
      <c r="H17" s="2"/>
      <c r="I17" s="4"/>
    </row>
    <row r="18" spans="2:9" s="30" customFormat="1" ht="27.75" customHeight="1" thickBot="1">
      <c r="B18" s="48" t="s">
        <v>134</v>
      </c>
      <c r="C18" s="49"/>
      <c r="D18" s="49"/>
      <c r="E18" s="50"/>
      <c r="F18" s="50"/>
      <c r="G18" s="51"/>
      <c r="H18" s="49"/>
      <c r="I18" s="52" t="s">
        <v>133</v>
      </c>
    </row>
    <row r="19" spans="2:9" ht="18" customHeight="1">
      <c r="B19" s="53"/>
      <c r="C19" s="54"/>
      <c r="D19" s="55" t="s">
        <v>135</v>
      </c>
      <c r="E19" s="56">
        <v>125000</v>
      </c>
      <c r="F19" s="56"/>
      <c r="G19" s="56"/>
      <c r="H19" s="55"/>
      <c r="I19" s="57"/>
    </row>
    <row r="20" spans="2:9" ht="18" customHeight="1">
      <c r="B20" s="58"/>
      <c r="C20" s="59"/>
      <c r="D20" s="60" t="s">
        <v>136</v>
      </c>
      <c r="E20" s="61">
        <v>125000</v>
      </c>
      <c r="F20" s="61"/>
      <c r="G20" s="61"/>
      <c r="H20" s="60"/>
      <c r="I20" s="62" t="s">
        <v>137</v>
      </c>
    </row>
    <row r="21" spans="2:9" ht="18" customHeight="1">
      <c r="B21" s="58"/>
      <c r="C21" s="59"/>
      <c r="D21" s="60" t="s">
        <v>138</v>
      </c>
      <c r="E21" s="61">
        <v>215000</v>
      </c>
      <c r="F21" s="61"/>
      <c r="G21" s="61"/>
      <c r="H21" s="60"/>
      <c r="I21" s="63"/>
    </row>
    <row r="22" spans="2:9" ht="18" customHeight="1">
      <c r="B22" s="58"/>
      <c r="C22" s="59"/>
      <c r="D22" s="60" t="s">
        <v>139</v>
      </c>
      <c r="E22" s="61">
        <v>215000</v>
      </c>
      <c r="F22" s="61"/>
      <c r="G22" s="61"/>
      <c r="H22" s="60"/>
      <c r="I22" s="63"/>
    </row>
    <row r="23" spans="2:9" ht="18" customHeight="1" thickBot="1">
      <c r="B23" s="58"/>
      <c r="C23" s="59"/>
      <c r="D23" s="60" t="s">
        <v>140</v>
      </c>
      <c r="E23" s="64">
        <v>215000</v>
      </c>
      <c r="F23" s="64"/>
      <c r="G23" s="64"/>
      <c r="H23" s="60"/>
      <c r="I23" s="63"/>
    </row>
    <row r="24" spans="2:9" ht="18" customHeight="1">
      <c r="B24" s="65"/>
      <c r="C24" s="66"/>
      <c r="D24" s="67"/>
      <c r="E24" s="68"/>
      <c r="F24" s="69"/>
      <c r="G24" s="69"/>
      <c r="H24" s="67"/>
      <c r="I24" s="70"/>
    </row>
    <row r="25" spans="2:9" ht="18" customHeight="1" thickBot="1">
      <c r="B25" s="71"/>
      <c r="C25" s="72"/>
      <c r="D25" s="73" t="s">
        <v>141</v>
      </c>
      <c r="E25" s="74">
        <f>SUM(E19:E23)</f>
        <v>895000</v>
      </c>
      <c r="F25" s="74"/>
      <c r="G25" s="74"/>
      <c r="H25" s="73"/>
      <c r="I25" s="75"/>
    </row>
    <row r="27" spans="2:9" ht="18" customHeight="1">
      <c r="F27" s="76"/>
    </row>
    <row r="28" spans="2:9" ht="18" customHeight="1">
      <c r="F28" s="76"/>
    </row>
    <row r="29" spans="2:9" ht="18" customHeight="1">
      <c r="F29" s="76"/>
    </row>
    <row r="30" spans="2:9" ht="18" customHeight="1">
      <c r="F30" s="76"/>
    </row>
  </sheetData>
  <mergeCells count="2">
    <mergeCell ref="B2:I2"/>
    <mergeCell ref="E4:F4"/>
  </mergeCells>
  <printOptions horizontalCentered="1"/>
  <pageMargins left="0.25" right="0.25" top="0.75" bottom="0.75" header="0.3" footer="0.3"/>
  <pageSetup scale="89" orientation="landscape" r:id="rId1"/>
  <headerFooter>
    <oddFooter>&amp;L&amp;D&amp;CPage &amp;P of &amp;N&amp;R&amp;F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418E-EA03-4F43-B6A9-6BCB9C037C92}">
  <sheetPr>
    <pageSetUpPr fitToPage="1"/>
  </sheetPr>
  <dimension ref="A1:J41"/>
  <sheetViews>
    <sheetView zoomScale="130" zoomScaleNormal="130" workbookViewId="0">
      <selection activeCell="E16" sqref="E16"/>
    </sheetView>
  </sheetViews>
  <sheetFormatPr defaultColWidth="10.625" defaultRowHeight="18" customHeight="1"/>
  <cols>
    <col min="1" max="1" width="6" style="3" customWidth="1"/>
    <col min="2" max="2" width="41" style="3" customWidth="1"/>
    <col min="3" max="3" width="15.625" style="3" customWidth="1"/>
    <col min="4" max="4" width="3.875" style="3" customWidth="1"/>
    <col min="5" max="5" width="16.125" style="3" customWidth="1"/>
    <col min="6" max="6" width="15.875" style="3" customWidth="1"/>
    <col min="7" max="7" width="14.75" style="3" customWidth="1"/>
    <col min="8" max="8" width="3.875" style="3" customWidth="1"/>
    <col min="9" max="9" width="18.75" style="77" customWidth="1"/>
    <col min="10" max="16384" width="10.625" style="3"/>
  </cols>
  <sheetData>
    <row r="1" spans="1:9" ht="18" customHeight="1">
      <c r="A1" s="1"/>
      <c r="B1" s="2"/>
      <c r="C1" s="2"/>
      <c r="D1" s="2"/>
      <c r="E1" s="2"/>
      <c r="F1" s="2"/>
      <c r="H1" s="2"/>
      <c r="I1" s="4"/>
    </row>
    <row r="2" spans="1:9" ht="50.25" customHeight="1">
      <c r="B2" s="219" t="s">
        <v>142</v>
      </c>
      <c r="C2" s="220"/>
      <c r="D2" s="220"/>
      <c r="E2" s="220"/>
      <c r="F2" s="220"/>
      <c r="G2" s="220"/>
      <c r="H2" s="220"/>
      <c r="I2" s="220"/>
    </row>
    <row r="3" spans="1:9" ht="18" customHeight="1" thickBot="1">
      <c r="B3" s="5"/>
      <c r="C3" s="5"/>
      <c r="D3" s="5"/>
      <c r="E3" s="6"/>
      <c r="F3" s="6"/>
      <c r="H3" s="5"/>
      <c r="I3" s="6"/>
    </row>
    <row r="4" spans="1:9" ht="25.5" customHeight="1">
      <c r="B4" s="7"/>
      <c r="C4" s="7"/>
      <c r="D4" s="8"/>
      <c r="E4" s="221" t="s">
        <v>127</v>
      </c>
      <c r="F4" s="222"/>
      <c r="G4" s="10"/>
      <c r="H4" s="8"/>
      <c r="I4" s="11"/>
    </row>
    <row r="5" spans="1:9" ht="18" customHeight="1">
      <c r="B5" s="78" t="s">
        <v>81</v>
      </c>
      <c r="C5" s="13" t="s">
        <v>97</v>
      </c>
      <c r="D5" s="14"/>
      <c r="E5" s="15" t="s">
        <v>128</v>
      </c>
      <c r="F5" s="16" t="s">
        <v>129</v>
      </c>
      <c r="G5" s="16" t="s">
        <v>143</v>
      </c>
      <c r="H5" s="14"/>
      <c r="I5" s="17"/>
    </row>
    <row r="6" spans="1:9" ht="18" customHeight="1" thickBot="1">
      <c r="B6" s="18"/>
      <c r="C6" s="18"/>
      <c r="D6" s="19"/>
      <c r="E6" s="20" t="s">
        <v>131</v>
      </c>
      <c r="F6" s="21"/>
      <c r="G6" s="22" t="s">
        <v>132</v>
      </c>
      <c r="H6" s="19"/>
      <c r="I6" s="23" t="s">
        <v>133</v>
      </c>
    </row>
    <row r="7" spans="1:9" s="30" customFormat="1" ht="30" customHeight="1">
      <c r="A7" s="24"/>
      <c r="B7" s="37" t="s">
        <v>118</v>
      </c>
      <c r="C7" s="79"/>
      <c r="D7" s="80"/>
      <c r="E7" s="79"/>
      <c r="F7" s="81"/>
      <c r="G7" s="41"/>
      <c r="H7" s="80"/>
      <c r="I7" s="42"/>
    </row>
    <row r="8" spans="1:9" ht="18" customHeight="1">
      <c r="B8" s="38" t="s">
        <v>42</v>
      </c>
      <c r="C8" s="79">
        <f>60*35*12</f>
        <v>25200</v>
      </c>
      <c r="D8" s="80"/>
      <c r="E8" s="79">
        <f>C8</f>
        <v>25200</v>
      </c>
      <c r="F8" s="81"/>
      <c r="G8" s="41"/>
      <c r="H8" s="80"/>
      <c r="I8" s="42"/>
    </row>
    <row r="9" spans="1:9" ht="18" customHeight="1">
      <c r="B9" s="38" t="s">
        <v>50</v>
      </c>
      <c r="C9" s="79">
        <v>150000</v>
      </c>
      <c r="D9" s="79"/>
      <c r="E9" s="79">
        <v>150000</v>
      </c>
      <c r="F9" s="81"/>
      <c r="G9" s="41"/>
      <c r="H9" s="79"/>
      <c r="I9" s="42"/>
    </row>
    <row r="10" spans="1:9" ht="18" customHeight="1">
      <c r="B10" s="38" t="s">
        <v>55</v>
      </c>
      <c r="C10" s="79">
        <f>75000-3500</f>
        <v>71500</v>
      </c>
      <c r="D10" s="79"/>
      <c r="E10" s="79">
        <f>C10</f>
        <v>71500</v>
      </c>
      <c r="F10" s="81"/>
      <c r="G10" s="41"/>
      <c r="H10" s="79"/>
      <c r="I10" s="42"/>
    </row>
    <row r="11" spans="1:9" ht="18" customHeight="1">
      <c r="B11" s="38" t="s">
        <v>60</v>
      </c>
      <c r="C11" s="79">
        <v>25000</v>
      </c>
      <c r="D11" s="79"/>
      <c r="E11" s="79">
        <v>0</v>
      </c>
      <c r="F11" s="82">
        <v>25000</v>
      </c>
      <c r="G11" s="41"/>
      <c r="H11" s="79"/>
      <c r="I11" s="42"/>
    </row>
    <row r="12" spans="1:9" ht="18" customHeight="1">
      <c r="B12" s="38" t="s">
        <v>65</v>
      </c>
      <c r="C12" s="79">
        <f>50000-3500</f>
        <v>46500</v>
      </c>
      <c r="D12" s="79"/>
      <c r="E12" s="79">
        <f>C12</f>
        <v>46500</v>
      </c>
      <c r="F12" s="81"/>
      <c r="G12" s="41"/>
      <c r="H12" s="79"/>
      <c r="I12" s="42"/>
    </row>
    <row r="13" spans="1:9" ht="18" customHeight="1">
      <c r="B13" s="38" t="s">
        <v>67</v>
      </c>
      <c r="C13" s="79">
        <f>50000-3200</f>
        <v>46800</v>
      </c>
      <c r="D13" s="79"/>
      <c r="E13" s="79">
        <f>C13</f>
        <v>46800</v>
      </c>
      <c r="F13" s="81"/>
      <c r="G13" s="41"/>
      <c r="H13" s="79"/>
      <c r="I13" s="42"/>
    </row>
    <row r="14" spans="1:9" ht="18" customHeight="1" thickBot="1">
      <c r="B14" s="83" t="s">
        <v>69</v>
      </c>
      <c r="C14" s="84">
        <v>30000</v>
      </c>
      <c r="D14" s="84"/>
      <c r="E14" s="84">
        <v>30000</v>
      </c>
      <c r="F14" s="85"/>
      <c r="G14" s="86"/>
      <c r="H14" s="84"/>
      <c r="I14" s="87"/>
    </row>
    <row r="15" spans="1:9" s="88" customFormat="1" ht="24" customHeight="1">
      <c r="B15" s="27" t="s">
        <v>119</v>
      </c>
      <c r="C15" s="35">
        <f>SUM(C8:C14)</f>
        <v>395000</v>
      </c>
      <c r="D15" s="35"/>
      <c r="E15" s="35">
        <f>SUM(E8:E14)</f>
        <v>370000</v>
      </c>
      <c r="F15" s="89">
        <f>SUM(F8:F14)</f>
        <v>25000</v>
      </c>
      <c r="G15" s="36">
        <f>SUM(E15:F15)</f>
        <v>395000</v>
      </c>
      <c r="H15" s="35"/>
      <c r="I15" s="90"/>
    </row>
    <row r="16" spans="1:9" ht="18" customHeight="1">
      <c r="B16" s="38"/>
      <c r="C16" s="79"/>
      <c r="D16" s="79"/>
      <c r="E16" s="82"/>
      <c r="F16" s="81"/>
      <c r="G16" s="41"/>
      <c r="H16" s="79"/>
      <c r="I16" s="42"/>
    </row>
    <row r="17" spans="1:10" s="30" customFormat="1" ht="30" customHeight="1">
      <c r="A17" s="24"/>
      <c r="B17" s="37" t="s">
        <v>120</v>
      </c>
      <c r="C17" s="26"/>
      <c r="D17" s="26"/>
      <c r="E17" s="27"/>
      <c r="F17" s="27"/>
      <c r="G17" s="28"/>
      <c r="H17" s="26"/>
      <c r="I17" s="29"/>
    </row>
    <row r="18" spans="1:10" ht="18" customHeight="1">
      <c r="B18" s="38" t="s">
        <v>43</v>
      </c>
      <c r="C18" s="82">
        <v>3500</v>
      </c>
      <c r="D18" s="82"/>
      <c r="E18" s="82">
        <v>3500</v>
      </c>
      <c r="F18" s="82"/>
      <c r="G18" s="41"/>
      <c r="H18" s="82"/>
      <c r="I18" s="42"/>
    </row>
    <row r="19" spans="1:10" ht="18" customHeight="1">
      <c r="B19" s="38" t="s">
        <v>51</v>
      </c>
      <c r="C19" s="82">
        <v>500</v>
      </c>
      <c r="D19" s="82"/>
      <c r="E19" s="82">
        <v>500</v>
      </c>
      <c r="F19" s="82"/>
      <c r="G19" s="41"/>
      <c r="H19" s="82"/>
      <c r="I19" s="42" t="s">
        <v>144</v>
      </c>
    </row>
    <row r="20" spans="1:10" ht="18" customHeight="1">
      <c r="B20" s="38" t="s">
        <v>56</v>
      </c>
      <c r="C20" s="82">
        <v>1000</v>
      </c>
      <c r="D20" s="82"/>
      <c r="E20" s="82">
        <v>1000</v>
      </c>
      <c r="F20" s="82"/>
      <c r="G20" s="41"/>
      <c r="H20" s="82"/>
      <c r="I20" s="42"/>
    </row>
    <row r="21" spans="1:10" ht="18" customHeight="1">
      <c r="B21" s="38" t="s">
        <v>61</v>
      </c>
      <c r="C21" s="82">
        <v>200</v>
      </c>
      <c r="D21" s="82"/>
      <c r="E21" s="82">
        <v>200</v>
      </c>
      <c r="F21" s="82"/>
      <c r="G21" s="41"/>
      <c r="H21" s="82"/>
      <c r="I21" s="42"/>
    </row>
    <row r="22" spans="1:10" ht="18" customHeight="1">
      <c r="B22" s="38" t="s">
        <v>66</v>
      </c>
      <c r="C22" s="82">
        <v>510</v>
      </c>
      <c r="D22" s="82"/>
      <c r="E22" s="82">
        <v>510</v>
      </c>
      <c r="F22" s="82"/>
      <c r="G22" s="41"/>
      <c r="H22" s="82"/>
      <c r="I22" s="42"/>
    </row>
    <row r="23" spans="1:10" ht="18" customHeight="1">
      <c r="B23" s="38" t="s">
        <v>68</v>
      </c>
      <c r="C23" s="82">
        <v>500</v>
      </c>
      <c r="D23" s="82"/>
      <c r="E23" s="82">
        <v>500</v>
      </c>
      <c r="F23" s="82"/>
      <c r="G23" s="41"/>
      <c r="H23" s="82"/>
      <c r="I23" s="42"/>
    </row>
    <row r="24" spans="1:10" ht="18" customHeight="1" thickBot="1">
      <c r="B24" s="83" t="s">
        <v>70</v>
      </c>
      <c r="C24" s="91">
        <v>790</v>
      </c>
      <c r="D24" s="91"/>
      <c r="E24" s="91">
        <v>790</v>
      </c>
      <c r="F24" s="91"/>
      <c r="G24" s="86"/>
      <c r="H24" s="91"/>
      <c r="I24" s="87"/>
    </row>
    <row r="25" spans="1:10" s="92" customFormat="1" ht="24" customHeight="1">
      <c r="B25" s="27" t="s">
        <v>119</v>
      </c>
      <c r="C25" s="35">
        <f>SUM(C18:C24)</f>
        <v>7000</v>
      </c>
      <c r="D25" s="35"/>
      <c r="E25" s="89">
        <f>SUM(E18:E24)</f>
        <v>7000</v>
      </c>
      <c r="F25" s="89">
        <f>SUM(F18:F24)</f>
        <v>0</v>
      </c>
      <c r="G25" s="36">
        <f>SUM(E25:F25)</f>
        <v>7000</v>
      </c>
      <c r="H25" s="35"/>
      <c r="I25" s="90" t="s">
        <v>145</v>
      </c>
    </row>
    <row r="26" spans="1:10" ht="18" customHeight="1">
      <c r="B26" s="38"/>
      <c r="C26" s="38"/>
      <c r="D26" s="38"/>
      <c r="E26" s="39"/>
      <c r="F26" s="40"/>
      <c r="G26" s="41"/>
      <c r="H26" s="38"/>
      <c r="I26" s="42"/>
    </row>
    <row r="27" spans="1:10" s="43" customFormat="1" ht="24.95" customHeight="1">
      <c r="B27" s="44" t="s">
        <v>114</v>
      </c>
      <c r="C27" s="45">
        <f>C15+C25</f>
        <v>402000</v>
      </c>
      <c r="D27" s="45"/>
      <c r="E27" s="45">
        <f>E15+E25</f>
        <v>377000</v>
      </c>
      <c r="F27" s="45">
        <f>F15+F25</f>
        <v>25000</v>
      </c>
      <c r="G27" s="45">
        <f>SUM(E27:F27)</f>
        <v>402000</v>
      </c>
      <c r="H27" s="45"/>
      <c r="I27" s="46"/>
    </row>
    <row r="28" spans="1:10" ht="15.75">
      <c r="B28" s="2"/>
      <c r="C28" s="2"/>
      <c r="D28" s="2"/>
      <c r="E28" s="47"/>
      <c r="F28" s="47"/>
      <c r="H28" s="2"/>
      <c r="I28" s="4"/>
    </row>
    <row r="29" spans="1:10" s="30" customFormat="1" ht="15.75">
      <c r="B29" s="2"/>
      <c r="C29" s="2"/>
      <c r="D29" s="2"/>
      <c r="E29" s="47"/>
      <c r="F29" s="47"/>
      <c r="G29" s="3"/>
      <c r="H29" s="2"/>
      <c r="I29" s="4"/>
      <c r="J29" s="3"/>
    </row>
    <row r="30" spans="1:10" ht="15.75">
      <c r="B30" s="2"/>
      <c r="C30" s="2"/>
      <c r="D30" s="2"/>
      <c r="E30" s="47"/>
      <c r="F30" s="47"/>
      <c r="H30" s="2"/>
      <c r="I30" s="4"/>
    </row>
    <row r="31" spans="1:10" ht="15.75">
      <c r="B31" s="2"/>
      <c r="C31" s="2"/>
      <c r="D31" s="2"/>
      <c r="E31" s="47"/>
      <c r="F31" s="47"/>
      <c r="H31" s="2"/>
      <c r="I31" s="4"/>
    </row>
    <row r="32" spans="1:10" ht="15.75">
      <c r="B32" s="2"/>
      <c r="C32" s="2"/>
      <c r="D32" s="2"/>
      <c r="E32" s="47"/>
      <c r="F32" s="47"/>
      <c r="H32" s="2"/>
      <c r="I32" s="4"/>
    </row>
    <row r="33" spans="2:9" ht="15.75">
      <c r="B33" s="2"/>
      <c r="C33" s="2"/>
      <c r="D33" s="2"/>
      <c r="E33" s="47"/>
      <c r="F33" s="47"/>
      <c r="H33" s="2"/>
      <c r="I33" s="4"/>
    </row>
    <row r="34" spans="2:9" ht="15.75">
      <c r="B34" s="2"/>
      <c r="C34" s="2"/>
      <c r="D34" s="2"/>
      <c r="E34" s="47"/>
      <c r="F34" s="47"/>
      <c r="H34" s="2"/>
      <c r="I34" s="4"/>
    </row>
    <row r="35" spans="2:9" ht="15.75">
      <c r="B35" s="2"/>
      <c r="C35" s="2"/>
      <c r="D35" s="2"/>
      <c r="E35" s="47"/>
      <c r="F35" s="47"/>
      <c r="H35" s="2"/>
      <c r="I35" s="4"/>
    </row>
    <row r="36" spans="2:9" ht="15.75">
      <c r="B36" s="2"/>
      <c r="C36" s="2"/>
      <c r="D36" s="2"/>
      <c r="E36" s="47"/>
      <c r="F36" s="47"/>
      <c r="H36" s="2"/>
      <c r="I36" s="4"/>
    </row>
    <row r="37" spans="2:9" ht="18" customHeight="1">
      <c r="B37" s="2"/>
      <c r="C37" s="2"/>
      <c r="D37" s="2"/>
      <c r="E37" s="47"/>
      <c r="F37" s="47"/>
      <c r="H37" s="2"/>
      <c r="I37" s="4"/>
    </row>
    <row r="38" spans="2:9" ht="18" customHeight="1">
      <c r="B38" s="2"/>
      <c r="C38" s="2"/>
      <c r="D38" s="2"/>
      <c r="E38" s="47"/>
      <c r="F38" s="47"/>
      <c r="H38" s="2"/>
      <c r="I38" s="4"/>
    </row>
    <row r="39" spans="2:9" ht="18" customHeight="1">
      <c r="B39" s="2"/>
      <c r="C39" s="2"/>
      <c r="D39" s="2"/>
      <c r="E39" s="47"/>
      <c r="F39" s="47"/>
      <c r="H39" s="2"/>
      <c r="I39" s="4"/>
    </row>
    <row r="40" spans="2:9" ht="18" customHeight="1">
      <c r="F40" s="76"/>
    </row>
    <row r="41" spans="2:9" ht="18" customHeight="1">
      <c r="F41" s="76"/>
    </row>
  </sheetData>
  <mergeCells count="2">
    <mergeCell ref="B2:I2"/>
    <mergeCell ref="E4:F4"/>
  </mergeCells>
  <printOptions horizontalCentered="1"/>
  <pageMargins left="0.25" right="0.25" top="0.75" bottom="0.75" header="0.3" footer="0.3"/>
  <pageSetup scale="94" orientation="landscape" r:id="rId1"/>
  <headerFooter>
    <oddFooter>&amp;L&amp;D&amp;CPage &amp;P of 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Instructions</vt:lpstr>
      <vt:lpstr>Lists</vt:lpstr>
      <vt:lpstr>Data Entry Tab</vt:lpstr>
      <vt:lpstr>Report Setup Tab</vt:lpstr>
      <vt:lpstr>Summary Report</vt:lpstr>
      <vt:lpstr>Ops Report</vt:lpstr>
      <vt:lpstr>Project Report</vt:lpstr>
      <vt:lpstr>Updated IWPC 26-27 Total</vt:lpstr>
      <vt:lpstr>Updated IWPC 26-27 Ops</vt:lpstr>
      <vt:lpstr>Updated IWPC 26-27 Projects</vt:lpstr>
      <vt:lpstr>Basic_Operations</vt:lpstr>
      <vt:lpstr>Lake_Mendocino_Increased_Storage_Capacity</vt:lpstr>
      <vt:lpstr>New_Eel_Russian_Facility</vt:lpstr>
      <vt:lpstr>Ops_Project</vt:lpstr>
      <vt:lpstr>Potter_Valley_Storage</vt:lpstr>
      <vt:lpstr>'Ops Report'!Print_Area</vt:lpstr>
      <vt:lpstr>'Project Report'!Print_Area</vt:lpstr>
      <vt:lpstr>'Summary Report'!Print_Area</vt:lpstr>
      <vt:lpstr>'Updated IWPC 26-27 Ops'!Print_Area</vt:lpstr>
      <vt:lpstr>'Updated IWPC 26-27 Projects'!Print_Area</vt:lpstr>
      <vt:lpstr>'Updated IWPC 26-27 Total'!Print_Area</vt:lpstr>
      <vt:lpstr>Projects_Categories</vt:lpstr>
      <vt:lpstr>Staff_Consultants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Nelsen</dc:creator>
  <cp:keywords/>
  <dc:description/>
  <cp:lastModifiedBy>Candace Horsley</cp:lastModifiedBy>
  <cp:revision/>
  <dcterms:created xsi:type="dcterms:W3CDTF">2026-06-09T18:36:12Z</dcterms:created>
  <dcterms:modified xsi:type="dcterms:W3CDTF">2026-09-08T17:13:47Z</dcterms:modified>
  <cp:category/>
  <cp:contentStatus/>
</cp:coreProperties>
</file>